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95" firstSheet="9" activeTab="9"/>
  </bookViews>
  <sheets>
    <sheet name="目录" sheetId="43" r:id="rId1"/>
    <sheet name="表头" sheetId="47" state="hidden" r:id="rId2"/>
    <sheet name="1-1 2026年官渡区一般公共预算收入情况表" sheetId="2" r:id="rId3"/>
    <sheet name="1-2 2026年官渡区一般公共预算支出情况表" sheetId="3" r:id="rId4"/>
    <sheet name="1-3 2026年官渡区本级一般公共预算收入情况表" sheetId="4" r:id="rId5"/>
    <sheet name="1-4 2026年官渡区本级一般公共预算支出情况表" sheetId="5" r:id="rId6"/>
    <sheet name="1-5 2026年官渡区本级一般公共预算政府预算经济分类表" sheetId="8" r:id="rId7"/>
    <sheet name="1-6 2026年官渡区本级一般公共预算对下转移支付" sheetId="9" r:id="rId8"/>
    <sheet name="1-7 2026年官渡区分地区税收返还和转移支付预算表" sheetId="10" r:id="rId9"/>
    <sheet name="1-8 2026年官渡区本级“三公”经费预算财政拨款情况统计" sheetId="11" r:id="rId10"/>
    <sheet name="2-1 2026年官渡区政府性基金预算收入情况表" sheetId="12" r:id="rId11"/>
    <sheet name="2-2 2026年官渡区政府性基金预算支出情况表" sheetId="13" r:id="rId12"/>
    <sheet name="2-3 2026年官渡区本级政府性基金预算收入情况表" sheetId="14" r:id="rId13"/>
    <sheet name="2-4 2026年官渡区本级政府性基金预算支出情况表" sheetId="15" r:id="rId14"/>
    <sheet name="2-5 官渡区本级政府性基金支出对下转移支付" sheetId="18" r:id="rId15"/>
    <sheet name="3-1 2026年官渡区国有资本经营收入预算情况表" sheetId="19" r:id="rId16"/>
    <sheet name="3-2 2026年官渡区国有资本经营支出预算情况表" sheetId="20" r:id="rId17"/>
    <sheet name="3-3 2026年官渡区本级国有资本经营收入预算情况表" sheetId="21" r:id="rId18"/>
    <sheet name="3-4 2026年官渡区本级国有资本经营支出预算情况表" sheetId="22" r:id="rId19"/>
    <sheet name="3-5 2026年官渡区本级国有资本经营预算转移支付表" sheetId="25" r:id="rId20"/>
    <sheet name="3-6 2026年官渡区本国有资本经营预算转移支付表（分项目）" sheetId="26" r:id="rId21"/>
    <sheet name="4-1 2026年官渡区社会保险基金收入预算情况表" sheetId="27" r:id="rId22"/>
    <sheet name="4-2 2026年官渡区社会保险基金支出预算情况表" sheetId="28" r:id="rId23"/>
    <sheet name="4-3 2026年官渡区本级社会保险基金收入预算情况表" sheetId="29" r:id="rId24"/>
    <sheet name="4-4 2026年官渡区本级社会保险基金支出预算情况表" sheetId="30" r:id="rId25"/>
    <sheet name="5-1 2025年官渡区地方政府债务限额及余额预算情况表" sheetId="33" r:id="rId26"/>
    <sheet name="5-2 2025年官渡区地方政府一般债务余额情况表" sheetId="34" r:id="rId27"/>
    <sheet name="5-3  2025年官渡区本级地方政府一般债务余额情况表" sheetId="48" r:id="rId28"/>
    <sheet name="5-4 2025年官渡区地方政府专项债务余额情况表" sheetId="36" r:id="rId29"/>
    <sheet name="5-5 2025年官渡区本级地方政府专项债务余额情况表" sheetId="37" r:id="rId30"/>
    <sheet name="5-6 官渡区地方政府债券发行及还本付息情况表" sheetId="38" r:id="rId31"/>
    <sheet name="5-7 2026年官渡区政府专项债务限额和余额情况表" sheetId="39" r:id="rId32"/>
    <sheet name="5-8 2026年官渡区年初新增地方政府债券资金安排表" sheetId="40" r:id="rId33"/>
    <sheet name="6-1 2026年官渡区本级重大政策和重点项目绩效目标表" sheetId="41" r:id="rId34"/>
    <sheet name="6-2 重点工作情况解释说明汇总表" sheetId="42" r:id="rId35"/>
  </sheets>
  <externalReferences>
    <externalReference r:id="rId36"/>
    <externalReference r:id="rId37"/>
    <externalReference r:id="rId38"/>
  </externalReferences>
  <definedNames>
    <definedName name="_xlnm._FilterDatabase" localSheetId="5" hidden="1">'1-4 2026年官渡区本级一般公共预算支出情况表'!$A$4:$E$1350</definedName>
    <definedName name="_xlnm._FilterDatabase" localSheetId="10" hidden="1">'2-1 2026年官渡区政府性基金预算收入情况表'!$A$3:$E$38</definedName>
    <definedName name="_xlnm._FilterDatabase" localSheetId="2" hidden="1">'1-1 2026年官渡区一般公共预算收入情况表'!$B$3:$F$41</definedName>
    <definedName name="_xlnm._FilterDatabase" localSheetId="3" hidden="1">'1-2 2026年官渡区一般公共预算支出情况表'!$B$3:$F$39</definedName>
    <definedName name="_xlnm._FilterDatabase" localSheetId="6" hidden="1">'1-5 2026年官渡区本级一般公共预算政府预算经济分类表'!$A$3:$B$31</definedName>
    <definedName name="_xlnm._FilterDatabase" localSheetId="7" hidden="1">'1-6 2026年官渡区本级一般公共预算对下转移支付'!$A$3:$E$42</definedName>
    <definedName name="_xlnm._FilterDatabase" localSheetId="11" hidden="1">'2-2 2026年官渡区政府性基金预算支出情况表'!$3:$278</definedName>
    <definedName name="_xlnm._FilterDatabase" localSheetId="14" hidden="1">'2-5 官渡区本级政府性基金支出对下转移支付'!$A$3:$E$18</definedName>
    <definedName name="_xlnm._FilterDatabase" localSheetId="15" hidden="1">'3-1 2026年官渡区国有资本经营收入预算情况表'!$A$3:$E$41</definedName>
    <definedName name="_xlnm._FilterDatabase" localSheetId="16" hidden="1">'3-2 2026年官渡区国有资本经营支出预算情况表'!$A$3:$E$28</definedName>
    <definedName name="_xlnm._FilterDatabase" localSheetId="21" hidden="1">'4-1 2026年官渡区社会保险基金收入预算情况表'!$A$3:$E$38</definedName>
    <definedName name="_xlnm._FilterDatabase" localSheetId="22" hidden="1">'4-2 2026年官渡区社会保险基金支出预算情况表'!$A$3:$E$22</definedName>
    <definedName name="_xlnm._FilterDatabase" localSheetId="23" hidden="1">'4-3 2026年官渡区本级社会保险基金收入预算情况表'!$A$3:$E$39</definedName>
    <definedName name="_xlnm._FilterDatabase" localSheetId="24" hidden="1">'4-4 2026年官渡区本级社会保险基金支出预算情况表'!$A$3:$F$23</definedName>
    <definedName name="_xlnm._FilterDatabase" localSheetId="33" hidden="1">'6-1 2026年官渡区本级重大政策和重点项目绩效目标表'!$A$3:$J$113</definedName>
    <definedName name="_lst_r_地方财政预算表2015年全省汇总_10_科目编码名称" localSheetId="2">[1]_ESList!$A$1:$A$27</definedName>
    <definedName name="_lst_r_地方财政预算表2015年全省汇总_10_科目编码名称" localSheetId="9">[1]_ESList!$A$1:$A$27</definedName>
    <definedName name="_lst_r_地方财政预算表2015年全省汇总_10_科目编码名称" localSheetId="3">[1]_ESList!$A$1:$A$27</definedName>
    <definedName name="_lst_r_地方财政预算表2015年全省汇总_10_科目编码名称" localSheetId="4">[1]_ESList!$A$1:$A$27</definedName>
    <definedName name="_lst_r_地方财政预算表2015年全省汇总_10_科目编码名称" localSheetId="5">[1]_ESList!$A$1:$A$27</definedName>
    <definedName name="_lst_r_地方财政预算表2015年全省汇总_10_科目编码名称" localSheetId="6">[1]_ESList!$A$1:$A$27</definedName>
    <definedName name="_lst_r_地方财政预算表2015年全省汇总_10_科目编码名称" localSheetId="7">[1]_ESList!$A$1:$A$27</definedName>
    <definedName name="_lst_r_地方财政预算表2015年全省汇总_10_科目编码名称" localSheetId="8">[1]_ESList!$A$1:$A$27</definedName>
    <definedName name="_lst_r_地方财政预算表2015年全省汇总_10_科目编码名称" localSheetId="10">[1]_ESList!$A$1:$A$27</definedName>
    <definedName name="_lst_r_地方财政预算表2015年全省汇总_10_科目编码名称" localSheetId="11">[1]_ESList!$A$1:$A$27</definedName>
    <definedName name="_lst_r_地方财政预算表2015年全省汇总_10_科目编码名称" localSheetId="12">[1]_ESList!$A$1:$A$27</definedName>
    <definedName name="_lst_r_地方财政预算表2015年全省汇总_10_科目编码名称" localSheetId="13">[1]_ESList!$A$1:$A$27</definedName>
    <definedName name="_lst_r_地方财政预算表2015年全省汇总_10_科目编码名称" localSheetId="14">[1]_ESList!$A$1:$A$27</definedName>
    <definedName name="_lst_r_地方财政预算表2015年全省汇总_10_科目编码名称" localSheetId="15">[1]_ESList!$A$1:$A$27</definedName>
    <definedName name="_lst_r_地方财政预算表2015年全省汇总_10_科目编码名称" localSheetId="16">[1]_ESList!$A$1:$A$27</definedName>
    <definedName name="_lst_r_地方财政预算表2015年全省汇总_10_科目编码名称" localSheetId="17">[1]_ESList!$A$1:$A$27</definedName>
    <definedName name="_lst_r_地方财政预算表2015年全省汇总_10_科目编码名称" localSheetId="18">[1]_ESList!$A$1:$A$27</definedName>
    <definedName name="_lst_r_地方财政预算表2015年全省汇总_10_科目编码名称" localSheetId="19">[1]_ESList!$A$1:$A$27</definedName>
    <definedName name="_lst_r_地方财政预算表2015年全省汇总_10_科目编码名称" localSheetId="20">[1]_ESList!$A$1:$A$27</definedName>
    <definedName name="_lst_r_地方财政预算表2015年全省汇总_10_科目编码名称" localSheetId="21">[2]_ESList!$A$1:$A$27</definedName>
    <definedName name="_lst_r_地方财政预算表2015年全省汇总_10_科目编码名称" localSheetId="22">[2]_ESList!$A$1:$A$27</definedName>
    <definedName name="_lst_r_地方财政预算表2015年全省汇总_10_科目编码名称" localSheetId="23">[2]_ESList!$A$1:$A$27</definedName>
    <definedName name="_lst_r_地方财政预算表2015年全省汇总_10_科目编码名称" localSheetId="24">[2]_ESList!$A$1:$A$27</definedName>
    <definedName name="_lst_r_地方财政预算表2015年全省汇总_10_科目编码名称">[3]_ESList!$A$1:$A$27</definedName>
    <definedName name="_xlnm.Print_Area" localSheetId="2">'1-1 2026年官渡区一般公共预算收入情况表'!$B$1:$E$41</definedName>
    <definedName name="_xlnm.Print_Area" localSheetId="3">'1-2 2026年官渡区一般公共预算支出情况表'!$B$1:$E$38</definedName>
    <definedName name="_xlnm.Print_Area" localSheetId="6">'1-5 2026年官渡区本级一般公共预算政府预算经济分类表'!$A$1:$B$31</definedName>
    <definedName name="_xlnm.Print_Area" localSheetId="7">'1-6 2026年官渡区本级一般公共预算对下转移支付'!$A$1:$C$42</definedName>
    <definedName name="_xlnm.Print_Area" localSheetId="8">'1-7 2026年官渡区分地区税收返还和转移支付预算表'!$A$1:$D$7</definedName>
    <definedName name="_xlnm.Print_Area" localSheetId="10">'2-1 2026年官渡区政府性基金预算收入情况表'!$B$1:$E$26</definedName>
    <definedName name="_xlnm.Print_Area" localSheetId="11">'2-2 2026年官渡区政府性基金预算支出情况表'!$B$1:$E$20</definedName>
    <definedName name="_xlnm.Print_Area" localSheetId="14">'2-5 官渡区本级政府性基金支出对下转移支付'!$A$1:$D$15</definedName>
    <definedName name="_xlnm.Print_Area" localSheetId="15">'3-1 2026年官渡区国有资本经营收入预算情况表'!$A$1:$D$41</definedName>
    <definedName name="_xlnm.Print_Area" localSheetId="16">'3-2 2026年官渡区国有资本经营支出预算情况表'!$A$1:$D$28</definedName>
    <definedName name="_xlnm.Print_Area" localSheetId="21">'4-1 2026年官渡区社会保险基金收入预算情况表'!$A$1:$D$38</definedName>
    <definedName name="_xlnm.Print_Area" localSheetId="22">'4-2 2026年官渡区社会保险基金支出预算情况表'!$A$1:$D$22</definedName>
    <definedName name="_xlnm.Print_Area" localSheetId="23">'4-3 2026年官渡区本级社会保险基金收入预算情况表'!$A$1:$D$38</definedName>
    <definedName name="_xlnm.Print_Area" localSheetId="24">'4-4 2026年官渡区本级社会保险基金支出预算情况表'!$A$1:$D$22</definedName>
    <definedName name="_xlnm.Print_Titles" localSheetId="2">'1-1 2026年官渡区一般公共预算收入情况表'!$1:$3</definedName>
    <definedName name="_xlnm.Print_Titles" localSheetId="3">'1-2 2026年官渡区一般公共预算支出情况表'!$1:$3</definedName>
    <definedName name="_xlnm.Print_Titles" localSheetId="6">'1-5 2026年官渡区本级一般公共预算政府预算经济分类表'!$1:$3</definedName>
    <definedName name="_xlnm.Print_Titles" localSheetId="7">'1-6 2026年官渡区本级一般公共预算对下转移支付'!$1:$3</definedName>
    <definedName name="_xlnm.Print_Titles" localSheetId="8">'1-7 2026年官渡区分地区税收返还和转移支付预算表'!$1:$3</definedName>
    <definedName name="_xlnm.Print_Titles" localSheetId="10">'2-1 2026年官渡区政府性基金预算收入情况表'!$1:$3</definedName>
    <definedName name="_xlnm.Print_Titles" localSheetId="11">'2-2 2026年官渡区政府性基金预算支出情况表'!$1:$3</definedName>
    <definedName name="_xlnm.Print_Titles" localSheetId="14">'2-5 官渡区本级政府性基金支出对下转移支付'!$1:$3</definedName>
    <definedName name="_xlnm.Print_Titles" localSheetId="15">'3-1 2026年官渡区国有资本经营收入预算情况表'!$1:$3</definedName>
    <definedName name="_xlnm.Print_Titles" localSheetId="16">'3-2 2026年官渡区国有资本经营支出预算情况表'!$1:$3</definedName>
    <definedName name="_xlnm.Print_Titles" localSheetId="21">'4-1 2026年官渡区社会保险基金收入预算情况表'!$1:$3</definedName>
    <definedName name="_xlnm.Print_Titles" localSheetId="23">'4-3 2026年官渡区本级社会保险基金收入预算情况表'!$1:$3</definedName>
    <definedName name="专项收入年初预算数" localSheetId="2">#REF!</definedName>
    <definedName name="专项收入年初预算数" localSheetId="9">#REF!</definedName>
    <definedName name="专项收入年初预算数" localSheetId="3">#REF!</definedName>
    <definedName name="专项收入年初预算数" localSheetId="4">#REF!</definedName>
    <definedName name="专项收入年初预算数" localSheetId="5">#REF!</definedName>
    <definedName name="专项收入年初预算数" localSheetId="6">#REF!</definedName>
    <definedName name="专项收入年初预算数" localSheetId="7">#REF!</definedName>
    <definedName name="专项收入年初预算数" localSheetId="8">#REF!</definedName>
    <definedName name="专项收入年初预算数" localSheetId="10">#REF!</definedName>
    <definedName name="专项收入年初预算数" localSheetId="11">#REF!</definedName>
    <definedName name="专项收入年初预算数" localSheetId="12">#REF!</definedName>
    <definedName name="专项收入年初预算数" localSheetId="13">#REF!</definedName>
    <definedName name="专项收入年初预算数" localSheetId="14">#REF!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32">#REF!</definedName>
    <definedName name="专项收入年初预算数" localSheetId="26">#REF!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全年预计数" localSheetId="2">#REF!</definedName>
    <definedName name="专项收入全年预计数" localSheetId="9">#REF!</definedName>
    <definedName name="专项收入全年预计数" localSheetId="3">#REF!</definedName>
    <definedName name="专项收入全年预计数" localSheetId="4">#REF!</definedName>
    <definedName name="专项收入全年预计数" localSheetId="5">#REF!</definedName>
    <definedName name="专项收入全年预计数" localSheetId="6">#REF!</definedName>
    <definedName name="专项收入全年预计数" localSheetId="7">#REF!</definedName>
    <definedName name="专项收入全年预计数" localSheetId="8">#REF!</definedName>
    <definedName name="专项收入全年预计数" localSheetId="10">#REF!</definedName>
    <definedName name="专项收入全年预计数" localSheetId="11">#REF!</definedName>
    <definedName name="专项收入全年预计数" localSheetId="12">#REF!</definedName>
    <definedName name="专项收入全年预计数" localSheetId="13">#REF!</definedName>
    <definedName name="专项收入全年预计数" localSheetId="14">#REF!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32">#REF!</definedName>
    <definedName name="专项收入全年预计数" localSheetId="26">#REF!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_xlnm._FilterDatabase" localSheetId="13" hidden="1">'2-4 2026年官渡区本级政府性基金预算支出情况表'!$A$3:$E$278</definedName>
    <definedName name="_xlnm._FilterDatabase" localSheetId="17" hidden="1">'3-3 2026年官渡区本级国有资本经营收入预算情况表'!$A$3:$D$46</definedName>
    <definedName name="_xlnm._FilterDatabase" localSheetId="18" hidden="1">'3-4 2026年官渡区本级国有资本经营支出预算情况表'!$A$3:$D$30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<sst xmlns="http://schemas.openxmlformats.org/spreadsheetml/2006/main" count="7751" uniqueCount="3731">
  <si>
    <t>目录</t>
  </si>
  <si>
    <t>1-1  2026年官渡区一般公共预算收入情况表</t>
  </si>
  <si>
    <t>1-2  2026年官渡区一般公共预算支出情况表</t>
  </si>
  <si>
    <t>1-3  2026年官渡区本级一般公共预算收入情况表</t>
  </si>
  <si>
    <t>1-4  2026年官渡区本级一般公共预算支出情况表</t>
  </si>
  <si>
    <t>1-5  2026年官渡区本级一般公共预算政府预算经济分类表（基本支出）</t>
  </si>
  <si>
    <t>1-6  2026年官渡区本级一般公共预算支出表(对下转移支付项目)</t>
  </si>
  <si>
    <t>1-7  2026年官渡区税收返还和转移支付预算表</t>
  </si>
  <si>
    <t>1-8  2026年官渡区本级“三公”经费预算财政拨款情况统计表</t>
  </si>
  <si>
    <t>2-1  2026年官渡区政府性基金预算收入情况表</t>
  </si>
  <si>
    <t>2-2  2026年官渡区政府性基金预算支出情况表</t>
  </si>
  <si>
    <t>2-3  2026年官渡区本级政府性基金预算收入情况表</t>
  </si>
  <si>
    <t>2-4  2026年官渡区本级政府性基金预算支出情况表（公开到项级）</t>
  </si>
  <si>
    <t>2-5  2026年官渡区本级政府性基金支出表(对下转移支付)</t>
  </si>
  <si>
    <t>3-1  2026年官渡区国有资本经营收入预算情况表</t>
  </si>
  <si>
    <t>3-2  2026年官渡区国有资本经营支出预算情况表</t>
  </si>
  <si>
    <t xml:space="preserve"> </t>
  </si>
  <si>
    <t>3-3  2026年官渡区本级国有资本经营收入预算情况表</t>
  </si>
  <si>
    <t>3-4  2026年官渡区本级国有资本经营支出预算情况表</t>
  </si>
  <si>
    <t>3-5  2026年官渡区本级国有资本经营预算转移支付表（分地区）</t>
  </si>
  <si>
    <t>3-6  2026年官渡区本级国有资本经营预算转移支付表（分项目）</t>
  </si>
  <si>
    <t>4-1  2026年官渡区社会保险基金收入预算情况表</t>
  </si>
  <si>
    <t>4-2  2026年官渡区社会保险基金支出预算情况表</t>
  </si>
  <si>
    <t>4-3  2026年官渡区本级社会保险基金收入预算情况表</t>
  </si>
  <si>
    <t>4-4  2026年官渡区本级社会保险基金支出预算情况表</t>
  </si>
  <si>
    <t>5-1  2025年官渡区地方政府债务限额及余额预算情况表</t>
  </si>
  <si>
    <t>5-2  2025年官渡区地方政府一般债务余额情况表</t>
  </si>
  <si>
    <t>5-3  2025年官渡区本级地方政府一般债务余额情况表</t>
  </si>
  <si>
    <t>5-4  2025年官渡区地方政府专项债务余额情况表</t>
  </si>
  <si>
    <t>5-5  2025年官渡区本级地方政府专项债务余额情况表</t>
  </si>
  <si>
    <t>5-6  官渡区地方政府债券发行及还本付息情况表</t>
  </si>
  <si>
    <t>5-7  2026年官渡区政府专项债务限额和余额情况表</t>
  </si>
  <si>
    <t>5-8  2026年官渡区年初新增地方政府债券资金安排表</t>
  </si>
  <si>
    <t>6-1  2026年官渡区本级重大政策和重点项目绩效目标表</t>
  </si>
  <si>
    <t>6-2  重点工作情况解释说明汇总表</t>
  </si>
  <si>
    <t>项目</t>
  </si>
  <si>
    <t>2025年执行数</t>
  </si>
  <si>
    <t>2026年预算数</t>
  </si>
  <si>
    <t>预算数比上年执行数增长%</t>
  </si>
  <si>
    <t>单位：万元</t>
  </si>
  <si>
    <t>科目代码</t>
  </si>
  <si>
    <t>打印</t>
  </si>
  <si>
    <t>101</t>
  </si>
  <si>
    <t>一、税收收入</t>
  </si>
  <si>
    <t>10101</t>
  </si>
  <si>
    <t xml:space="preserve">     增值税</t>
  </si>
  <si>
    <t>10104</t>
  </si>
  <si>
    <t xml:space="preserve">     企业所得税</t>
  </si>
  <si>
    <t xml:space="preserve">     企业所得税退税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</si>
  <si>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</si>
  <si>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</si>
  <si>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</si>
  <si>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</si>
  <si>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</si>
  <si>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</si>
  <si>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</si>
  <si>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</si>
  <si>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</si>
  <si>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</si>
  <si>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</si>
  <si>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</si>
  <si>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</si>
  <si>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</si>
  <si>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</si>
  <si>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</si>
  <si>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</si>
  <si>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</si>
  <si>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</si>
  <si>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</si>
  <si>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</si>
  <si>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</si>
  <si>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</si>
  <si>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</si>
  <si>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</si>
  <si>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</si>
  <si>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</si>
  <si>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</si>
  <si>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</si>
  <si>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</si>
  <si>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</si>
  <si>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</si>
  <si>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</si>
  <si>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</si>
  <si>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</si>
  <si>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</si>
  <si>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</si>
  <si>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</si>
  <si>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</si>
  <si>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</si>
  <si>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</si>
  <si>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</si>
  <si>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</si>
  <si>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</si>
  <si>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</si>
  <si>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官渡区一般公共预算收入</t>
  </si>
  <si>
    <t>债务收入</t>
  </si>
  <si>
    <t>转移性收入</t>
  </si>
  <si>
    <t xml:space="preserve">    返还性收入</t>
  </si>
  <si>
    <t>一般性转移支付收入</t>
  </si>
  <si>
    <t xml:space="preserve"> 专项转移支付收入</t>
  </si>
  <si>
    <t xml:space="preserve">    上年结余收入</t>
  </si>
  <si>
    <t xml:space="preserve">    调入资金</t>
  </si>
  <si>
    <t xml:space="preserve">    债务转贷收入</t>
  </si>
  <si>
    <t xml:space="preserve">    动用预算稳定调节基金</t>
  </si>
  <si>
    <t>各项收入合计</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</si>
  <si>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</si>
  <si>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</si>
  <si>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</si>
  <si>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</si>
  <si>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</si>
  <si>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</si>
  <si>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</si>
  <si>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</si>
  <si>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</si>
  <si>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</si>
  <si>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</si>
  <si>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</si>
  <si>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</si>
  <si>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</si>
  <si>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</si>
  <si>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</si>
  <si>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</si>
  <si>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</si>
  <si>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</si>
  <si>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</si>
  <si>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</si>
  <si>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</si>
  <si>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</si>
  <si>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</si>
  <si>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</si>
  <si>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官渡区一般公共预算支出</t>
  </si>
  <si>
    <t>转移性支出</t>
  </si>
  <si>
    <t xml:space="preserve">    上解支出</t>
  </si>
  <si>
    <t xml:space="preserve">    调出资金</t>
  </si>
  <si>
    <t xml:space="preserve">    年终结余</t>
  </si>
  <si>
    <t xml:space="preserve">    安排预算稳定调节基金</t>
  </si>
  <si>
    <t xml:space="preserve">    区域间转移性支出</t>
  </si>
  <si>
    <t xml:space="preserve">    债务还本支出</t>
  </si>
  <si>
    <t>各项支出合计</t>
  </si>
  <si>
    <t>科目编码</t>
  </si>
  <si>
    <t>2025年预算数</t>
  </si>
  <si>
    <t>预算数比上年预算数增长%</t>
  </si>
  <si>
    <t>105</t>
  </si>
  <si>
    <t xml:space="preserve">    一般性转移支付收入</t>
  </si>
  <si>
    <t xml:space="preserve">    专项转移支付收入</t>
  </si>
  <si>
    <t xml:space="preserve">   债务转贷收入</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</si>
  <si>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</si>
  <si>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</si>
  <si>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</si>
  <si>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</si>
  <si>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</si>
  <si>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</si>
  <si>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</si>
  <si>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</si>
  <si>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</si>
  <si>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</si>
  <si>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</si>
  <si>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</si>
  <si>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</si>
  <si>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</si>
  <si>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</si>
  <si>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</si>
  <si>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</si>
  <si>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</si>
  <si>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</si>
  <si>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</si>
  <si>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</si>
  <si>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</si>
  <si>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</si>
  <si>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</si>
  <si>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</si>
  <si>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</si>
  <si>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</si>
  <si>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</si>
  <si>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</si>
  <si>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</si>
  <si>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</si>
  <si>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</si>
  <si>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</si>
  <si>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</si>
  <si>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</si>
  <si>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</si>
  <si>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</si>
  <si>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</si>
  <si>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</si>
  <si>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</si>
  <si>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</si>
  <si>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</si>
  <si>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</si>
  <si>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</si>
  <si>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</si>
  <si>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</si>
  <si>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</si>
  <si>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</si>
  <si>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</si>
  <si>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</si>
  <si>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</si>
  <si>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</si>
  <si>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</si>
  <si>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</si>
  <si>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</si>
  <si>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</si>
  <si>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</si>
  <si>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</si>
  <si>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</si>
  <si>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</si>
  <si>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</si>
  <si>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</si>
  <si>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</si>
  <si>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</si>
  <si>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</si>
  <si>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</si>
  <si>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</si>
  <si>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</si>
  <si>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</si>
  <si>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</si>
  <si>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</si>
  <si>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</si>
  <si>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</si>
  <si>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</si>
  <si>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</si>
  <si>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</si>
  <si>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</si>
  <si>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</si>
  <si>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</si>
  <si>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</si>
  <si>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</si>
  <si>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</si>
  <si>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</si>
  <si>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</si>
  <si>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</si>
  <si>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</si>
  <si>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</si>
  <si>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</si>
  <si>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</si>
  <si>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</si>
  <si>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</si>
  <si>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</si>
  <si>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</si>
  <si>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</si>
  <si>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</si>
  <si>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</si>
  <si>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</si>
  <si>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</si>
  <si>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</si>
  <si>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</si>
  <si>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</si>
  <si>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</si>
  <si>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</si>
  <si>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</si>
  <si>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</si>
  <si>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</si>
  <si>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</si>
  <si>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</si>
  <si>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</si>
  <si>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</si>
  <si>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</si>
  <si>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</si>
  <si>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</si>
  <si>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</si>
  <si>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</si>
  <si>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</si>
  <si>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</si>
  <si>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</si>
  <si>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</si>
  <si>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</si>
  <si>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</si>
  <si>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</si>
  <si>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</si>
  <si>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</si>
  <si>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</si>
  <si>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</si>
  <si>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</si>
  <si>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</si>
  <si>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</si>
  <si>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</si>
  <si>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</si>
  <si>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</si>
  <si>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</si>
  <si>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</si>
  <si>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</si>
  <si>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</si>
  <si>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</si>
  <si>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</si>
  <si>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</si>
  <si>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</si>
  <si>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</si>
  <si>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</si>
  <si>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</si>
  <si>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</si>
  <si>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</si>
  <si>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</si>
  <si>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</si>
  <si>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</si>
  <si>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</si>
  <si>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</si>
  <si>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</si>
  <si>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</si>
  <si>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</si>
  <si>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</si>
  <si>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</si>
  <si>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</si>
  <si>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</si>
  <si>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</si>
  <si>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</si>
  <si>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</si>
  <si>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</si>
  <si>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</si>
  <si>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</si>
  <si>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</si>
  <si>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</si>
  <si>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</si>
  <si>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</si>
  <si>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</si>
  <si>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</si>
  <si>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</si>
  <si>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</si>
  <si>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</si>
  <si>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</si>
  <si>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</si>
  <si>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</si>
  <si>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</si>
  <si>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</si>
  <si>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</si>
  <si>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</si>
  <si>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</si>
  <si>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</si>
  <si>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</si>
  <si>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</si>
  <si>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</si>
  <si>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</si>
  <si>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</si>
  <si>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</si>
  <si>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</si>
  <si>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</si>
  <si>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</si>
  <si>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</si>
  <si>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</si>
  <si>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</si>
  <si>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</si>
  <si>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</si>
  <si>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</si>
  <si>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</si>
  <si>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</si>
  <si>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</si>
  <si>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</si>
  <si>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</si>
  <si>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</si>
  <si>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</si>
  <si>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</si>
  <si>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</si>
  <si>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</si>
  <si>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</si>
  <si>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</si>
  <si>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</si>
  <si>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</si>
  <si>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</si>
  <si>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</si>
  <si>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</si>
  <si>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</si>
  <si>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</si>
  <si>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</si>
  <si>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</si>
  <si>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</si>
  <si>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</si>
  <si>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</si>
  <si>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</si>
  <si>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</si>
  <si>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</si>
  <si>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</si>
  <si>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</si>
  <si>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</si>
  <si>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</si>
  <si>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</si>
  <si>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</si>
  <si>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</si>
  <si>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</si>
  <si>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</si>
  <si>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</si>
  <si>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</si>
  <si>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</si>
  <si>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</si>
  <si>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</si>
  <si>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</si>
  <si>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</si>
  <si>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</si>
  <si>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</si>
  <si>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</si>
  <si>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</si>
  <si>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</si>
  <si>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</si>
  <si>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</si>
  <si>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</si>
  <si>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</si>
  <si>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</si>
  <si>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</si>
  <si>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</si>
  <si>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</si>
  <si>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</si>
  <si>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</si>
  <si>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</si>
  <si>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</si>
  <si>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</si>
  <si>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</si>
  <si>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</si>
  <si>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</si>
  <si>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</si>
  <si>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</si>
  <si>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</si>
  <si>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</si>
  <si>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</si>
  <si>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</si>
  <si>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</si>
  <si>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</si>
  <si>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</si>
  <si>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</si>
  <si>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</si>
  <si>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</si>
  <si>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</si>
  <si>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</si>
  <si>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</si>
  <si>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</si>
  <si>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</si>
  <si>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</si>
  <si>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</si>
  <si>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</si>
  <si>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</si>
  <si>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</si>
  <si>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</si>
  <si>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</si>
  <si>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</si>
  <si>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</si>
  <si>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</si>
  <si>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</si>
  <si>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</si>
  <si>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</si>
  <si>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</si>
  <si>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</si>
  <si>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</si>
  <si>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</si>
  <si>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</si>
  <si>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</si>
  <si>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</si>
  <si>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</si>
  <si>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</si>
  <si>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</si>
  <si>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</si>
  <si>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</si>
  <si>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</si>
  <si>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</si>
  <si>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</si>
  <si>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</si>
  <si>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</si>
  <si>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</si>
  <si>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</si>
  <si>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</si>
  <si>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</si>
  <si>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</si>
  <si>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</si>
  <si>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</si>
  <si>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</si>
  <si>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</si>
  <si>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</si>
  <si>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</si>
  <si>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</si>
  <si>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</si>
  <si>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</si>
  <si>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</si>
  <si>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</si>
  <si>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</si>
  <si>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</si>
  <si>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</si>
  <si>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</si>
  <si>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</si>
  <si>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</si>
  <si>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</si>
  <si>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</si>
  <si>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</si>
  <si>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</si>
  <si>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</si>
  <si>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</si>
  <si>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</si>
  <si>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</si>
  <si>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</si>
  <si>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</si>
  <si>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</si>
  <si>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</si>
  <si>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</si>
  <si>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</si>
  <si>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</si>
  <si>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</si>
  <si>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</si>
  <si>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</si>
  <si>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</si>
  <si>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</si>
  <si>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</si>
  <si>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</si>
  <si>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</si>
  <si>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</si>
  <si>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</si>
  <si>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</si>
  <si>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</si>
  <si>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</si>
  <si>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经营主体管理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</si>
  <si>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</si>
  <si>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</si>
  <si>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</si>
  <si>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</si>
  <si>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</si>
  <si>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</si>
  <si>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</si>
  <si>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</si>
  <si>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</si>
  <si>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</si>
  <si>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</si>
  <si>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</si>
  <si>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</si>
  <si>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</si>
  <si>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</si>
  <si>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</si>
  <si>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</si>
  <si>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</si>
  <si>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 xml:space="preserve">   社会工作事务</t>
  </si>
  <si>
    <t xml:space="preserve">      行政运行</t>
  </si>
  <si>
    <t xml:space="preserve">      一般行政管理事务</t>
  </si>
  <si>
    <t xml:space="preserve">      机关服务</t>
  </si>
  <si>
    <t xml:space="preserve">      专项业务</t>
  </si>
  <si>
    <t xml:space="preserve">      事业运行</t>
  </si>
  <si>
    <t xml:space="preserve">      其他社会工作事务支出</t>
  </si>
  <si>
    <t xml:space="preserve">   信访事务</t>
  </si>
  <si>
    <t xml:space="preserve">      信访业务</t>
  </si>
  <si>
    <t xml:space="preserve">      其他信访事务支出</t>
  </si>
  <si>
    <t>20199</t>
  </si>
  <si>
    <t xml:space="preserve">   其他一般公共服务支出</t>
  </si>
  <si>
    <t>2019901</t>
  </si>
  <si>
    <t xml:space="preserve">     国家赔偿费用支出</t>
  </si>
  <si>
    <t>2019999</t>
  </si>
  <si>
    <t xml:space="preserve">     其他一般公共服务支出</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</si>
  <si>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</si>
  <si>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</si>
  <si>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</si>
  <si>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</si>
  <si>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</si>
  <si>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</si>
  <si>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</si>
  <si>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</si>
  <si>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</si>
  <si>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</si>
  <si>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</si>
  <si>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</si>
  <si>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</si>
  <si>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</si>
  <si>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</si>
  <si>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</si>
  <si>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</si>
  <si>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</si>
  <si>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</si>
  <si>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</si>
  <si>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</si>
  <si>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</si>
  <si>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</si>
  <si>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</si>
  <si>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</si>
  <si>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</si>
  <si>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</si>
  <si>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</si>
  <si>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</si>
  <si>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</si>
  <si>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</si>
  <si>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</si>
  <si>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</si>
  <si>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</si>
  <si>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</si>
  <si>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</si>
  <si>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</si>
  <si>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</si>
  <si>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</si>
  <si>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</si>
  <si>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</si>
  <si>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</si>
  <si>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</si>
  <si>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</si>
  <si>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</si>
  <si>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</si>
  <si>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</si>
  <si>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</si>
  <si>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</si>
  <si>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</si>
  <si>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</si>
  <si>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</si>
  <si>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</si>
  <si>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</si>
  <si>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</si>
  <si>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</si>
  <si>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</si>
  <si>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</si>
  <si>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</si>
  <si>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</si>
  <si>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</si>
  <si>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</si>
  <si>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</si>
  <si>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</si>
  <si>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</si>
  <si>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</si>
  <si>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</si>
  <si>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</si>
  <si>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</si>
  <si>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</si>
  <si>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</si>
  <si>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</si>
  <si>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</si>
  <si>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</si>
  <si>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</si>
  <si>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</si>
  <si>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</si>
  <si>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</si>
  <si>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</si>
  <si>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</si>
  <si>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</si>
  <si>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</si>
  <si>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</si>
  <si>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</si>
  <si>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</si>
  <si>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</si>
  <si>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</si>
  <si>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</si>
  <si>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</si>
  <si>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</si>
  <si>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</si>
  <si>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</si>
  <si>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</si>
  <si>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</si>
  <si>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</si>
  <si>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</si>
  <si>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</si>
  <si>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</si>
  <si>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</si>
  <si>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</si>
  <si>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</si>
  <si>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</si>
  <si>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</si>
  <si>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</si>
  <si>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</si>
  <si>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</si>
  <si>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</si>
  <si>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</si>
  <si>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</si>
  <si>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</si>
  <si>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</si>
  <si>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</si>
  <si>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</si>
  <si>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</si>
  <si>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</si>
  <si>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</si>
  <si>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</si>
  <si>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</si>
  <si>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</si>
  <si>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</si>
  <si>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</si>
  <si>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法治建设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</si>
  <si>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</si>
  <si>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</si>
  <si>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</si>
  <si>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</si>
  <si>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</si>
  <si>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</si>
  <si>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</si>
  <si>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</si>
  <si>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</si>
  <si>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</si>
  <si>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</si>
  <si>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</si>
  <si>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</si>
  <si>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</si>
  <si>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</si>
  <si>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</si>
  <si>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</si>
  <si>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</si>
  <si>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</si>
  <si>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</si>
  <si>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</si>
  <si>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</si>
  <si>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</si>
  <si>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</si>
  <si>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</si>
  <si>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</si>
  <si>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</si>
  <si>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</si>
  <si>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</si>
  <si>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</si>
  <si>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</si>
  <si>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</si>
  <si>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</si>
  <si>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</si>
  <si>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</si>
  <si>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</si>
  <si>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</si>
  <si>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</si>
  <si>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</si>
  <si>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</si>
  <si>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</si>
  <si>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</si>
  <si>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</si>
  <si>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</si>
  <si>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</si>
  <si>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</si>
  <si>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</si>
  <si>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</si>
  <si>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</si>
  <si>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</si>
  <si>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</si>
  <si>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</si>
  <si>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</si>
  <si>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</si>
  <si>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</si>
  <si>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</si>
  <si>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</si>
  <si>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</si>
  <si>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</si>
  <si>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</si>
  <si>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</si>
  <si>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</si>
  <si>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</si>
  <si>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</si>
  <si>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</si>
  <si>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</si>
  <si>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</si>
  <si>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</si>
  <si>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</si>
  <si>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</si>
  <si>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</si>
  <si>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</si>
  <si>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</si>
  <si>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</si>
  <si>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</si>
  <si>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</si>
  <si>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</si>
  <si>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</si>
  <si>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</si>
  <si>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</si>
  <si>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</si>
  <si>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</si>
  <si>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</si>
  <si>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</si>
  <si>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</si>
  <si>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</si>
  <si>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</si>
  <si>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</si>
  <si>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</si>
  <si>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</si>
  <si>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</si>
  <si>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</si>
  <si>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</si>
  <si>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</si>
  <si>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</si>
  <si>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</si>
  <si>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</si>
  <si>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</si>
  <si>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</si>
  <si>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</si>
  <si>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</si>
  <si>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</si>
  <si>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</si>
  <si>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</si>
  <si>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</si>
  <si>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</si>
  <si>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</si>
  <si>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</si>
  <si>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</si>
  <si>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</si>
  <si>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</si>
  <si>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</si>
  <si>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</si>
  <si>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</si>
  <si>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</si>
  <si>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</si>
  <si>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</si>
  <si>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</si>
  <si>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</si>
  <si>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</si>
  <si>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</si>
  <si>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</si>
  <si>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</si>
  <si>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</si>
  <si>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</si>
  <si>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</si>
  <si>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</si>
  <si>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</si>
  <si>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</si>
  <si>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</si>
  <si>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</si>
  <si>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</si>
  <si>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</si>
  <si>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</si>
  <si>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</si>
  <si>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</si>
  <si>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</si>
  <si>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</si>
  <si>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</si>
  <si>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</si>
  <si>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</si>
  <si>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</si>
  <si>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</si>
  <si>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</si>
  <si>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</si>
  <si>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</si>
  <si>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</si>
  <si>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</si>
  <si>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</si>
  <si>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</si>
  <si>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</si>
  <si>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</si>
  <si>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</si>
  <si>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</si>
  <si>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</si>
  <si>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</si>
  <si>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</si>
  <si>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</si>
  <si>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</si>
  <si>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</si>
  <si>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</si>
  <si>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</si>
  <si>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</si>
  <si>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</si>
  <si>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</si>
  <si>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</si>
  <si>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</si>
  <si>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</si>
  <si>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</si>
  <si>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</si>
  <si>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</si>
  <si>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</si>
  <si>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</si>
  <si>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</si>
  <si>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</si>
  <si>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</si>
  <si>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</si>
  <si>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</si>
  <si>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</si>
  <si>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</si>
  <si>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</si>
  <si>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</si>
  <si>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</si>
  <si>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</si>
  <si>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</si>
  <si>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</si>
  <si>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</si>
  <si>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</si>
  <si>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</si>
  <si>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</si>
  <si>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</si>
  <si>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</si>
  <si>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</si>
  <si>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</si>
  <si>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</si>
  <si>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</si>
  <si>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</si>
  <si>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</si>
  <si>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</si>
  <si>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</si>
  <si>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</si>
  <si>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</si>
  <si>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</si>
  <si>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</si>
  <si>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</si>
  <si>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</si>
  <si>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</si>
  <si>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</si>
  <si>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</si>
  <si>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</si>
  <si>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</si>
  <si>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</si>
  <si>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</si>
  <si>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</si>
  <si>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</si>
  <si>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</si>
  <si>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</si>
  <si>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</si>
  <si>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</si>
  <si>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</si>
  <si>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</si>
  <si>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</si>
  <si>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</si>
  <si>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</si>
  <si>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</si>
  <si>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</si>
  <si>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</si>
  <si>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</si>
  <si>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</si>
  <si>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</si>
  <si>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</si>
  <si>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</si>
  <si>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</si>
  <si>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</si>
  <si>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</si>
  <si>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</si>
  <si>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</si>
  <si>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</si>
  <si>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</si>
  <si>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</si>
  <si>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</si>
  <si>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</si>
  <si>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</si>
  <si>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</si>
  <si>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</si>
  <si>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</si>
  <si>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</si>
  <si>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</si>
  <si>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</si>
  <si>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</si>
  <si>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</si>
  <si>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</si>
  <si>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</si>
  <si>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</si>
  <si>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</si>
  <si>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</si>
  <si>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</si>
  <si>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</si>
  <si>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</si>
  <si>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</si>
  <si>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</si>
  <si>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</si>
  <si>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</si>
  <si>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</si>
  <si>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</si>
  <si>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</si>
  <si>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</si>
  <si>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</si>
  <si>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</si>
  <si>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</si>
  <si>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</si>
  <si>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</si>
  <si>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</si>
  <si>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</si>
  <si>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</si>
  <si>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</si>
  <si>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</si>
  <si>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</si>
  <si>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</si>
  <si>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</si>
  <si>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</si>
  <si>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</si>
  <si>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</si>
  <si>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</si>
  <si>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</si>
  <si>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</si>
  <si>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</si>
  <si>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</si>
  <si>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</si>
  <si>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</si>
  <si>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</si>
  <si>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</si>
  <si>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</si>
  <si>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</si>
  <si>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</si>
  <si>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</si>
  <si>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</si>
  <si>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</si>
  <si>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</si>
  <si>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</si>
  <si>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</si>
  <si>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</si>
  <si>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</si>
  <si>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</si>
  <si>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</si>
  <si>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</si>
  <si>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</si>
  <si>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</si>
  <si>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</si>
  <si>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</si>
  <si>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</si>
  <si>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</si>
  <si>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</si>
  <si>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</si>
  <si>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</si>
  <si>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</si>
  <si>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</si>
  <si>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</si>
  <si>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</si>
  <si>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</si>
  <si>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</si>
  <si>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</si>
  <si>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</si>
  <si>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</si>
  <si>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</si>
  <si>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</si>
  <si>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</si>
  <si>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</si>
  <si>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</si>
  <si>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</si>
  <si>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</si>
  <si>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</si>
  <si>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</si>
  <si>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</si>
  <si>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</si>
  <si>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</si>
  <si>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</si>
  <si>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</si>
  <si>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</si>
  <si>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</si>
  <si>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</si>
  <si>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</si>
  <si>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</si>
  <si>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</si>
  <si>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</si>
  <si>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</si>
  <si>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</si>
  <si>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</si>
  <si>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</si>
  <si>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</si>
  <si>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</si>
  <si>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</si>
  <si>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</si>
  <si>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</si>
  <si>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</si>
  <si>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</si>
  <si>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</si>
  <si>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</si>
  <si>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</si>
  <si>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</si>
  <si>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</si>
  <si>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</si>
  <si>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</si>
  <si>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</si>
  <si>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</si>
  <si>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</si>
  <si>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</si>
  <si>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</si>
  <si>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</si>
  <si>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</si>
  <si>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</si>
  <si>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</si>
  <si>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</si>
  <si>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</si>
  <si>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</si>
  <si>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</si>
  <si>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</si>
  <si>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</si>
  <si>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</si>
  <si>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</si>
  <si>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</si>
  <si>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</si>
  <si>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</si>
  <si>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</si>
  <si>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</si>
  <si>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</si>
  <si>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</si>
  <si>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</si>
  <si>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</si>
  <si>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</si>
  <si>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</si>
  <si>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</si>
  <si>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</si>
  <si>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</si>
  <si>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</si>
  <si>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</si>
  <si>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</si>
  <si>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</si>
  <si>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</si>
  <si>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</si>
  <si>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</si>
  <si>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</si>
  <si>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</si>
  <si>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</si>
  <si>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</si>
  <si>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</si>
  <si>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</si>
  <si>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</si>
  <si>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</si>
  <si>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</si>
  <si>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</si>
  <si>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</si>
  <si>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</si>
  <si>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</si>
  <si>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</si>
  <si>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</si>
  <si>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</si>
  <si>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</si>
  <si>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</si>
  <si>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</si>
  <si>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</si>
  <si>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</si>
  <si>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</si>
  <si>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</si>
  <si>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</si>
  <si>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</si>
  <si>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</si>
  <si>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</si>
  <si>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</si>
  <si>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</si>
  <si>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</si>
  <si>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</si>
  <si>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</si>
  <si>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</si>
  <si>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</si>
  <si>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</si>
  <si>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</si>
  <si>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</si>
  <si>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</si>
  <si>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</si>
  <si>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</si>
  <si>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职业技能评价补贴</t>
  </si>
  <si>
    <t>2080711</t>
  </si>
  <si>
    <t xml:space="preserve">     就业见习补贴</t>
  </si>
  <si>
    <t>2080712</t>
  </si>
  <si>
    <t xml:space="preserve">     高技能人才培养补助</t>
  </si>
  <si>
    <t>2080713</t>
  </si>
  <si>
    <t xml:space="preserve">     求职和创业补贴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</si>
  <si>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</si>
  <si>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</si>
  <si>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</si>
  <si>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</si>
  <si>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</si>
  <si>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</si>
  <si>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</si>
  <si>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</si>
  <si>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</si>
  <si>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</si>
  <si>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</si>
  <si>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</si>
  <si>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</si>
  <si>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</si>
  <si>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</si>
  <si>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</si>
  <si>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</si>
  <si>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</si>
  <si>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</si>
  <si>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</si>
  <si>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</si>
  <si>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</si>
  <si>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</si>
  <si>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</si>
  <si>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</si>
  <si>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</si>
  <si>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</si>
  <si>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</si>
  <si>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</si>
  <si>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</si>
  <si>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</si>
  <si>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</si>
  <si>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</si>
  <si>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</si>
  <si>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</si>
  <si>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</si>
  <si>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</si>
  <si>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</si>
  <si>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</si>
  <si>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</si>
  <si>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</si>
  <si>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</si>
  <si>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</si>
  <si>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</si>
  <si>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</si>
  <si>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</si>
  <si>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</si>
  <si>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</si>
  <si>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</si>
  <si>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</si>
  <si>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</si>
  <si>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</si>
  <si>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</si>
  <si>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</si>
  <si>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</si>
  <si>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</si>
  <si>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</si>
  <si>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</si>
  <si>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</si>
  <si>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</si>
  <si>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</si>
  <si>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</si>
  <si>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</si>
  <si>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</si>
  <si>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</si>
  <si>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</si>
  <si>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</si>
  <si>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</si>
  <si>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</si>
  <si>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</si>
  <si>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</si>
  <si>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</si>
  <si>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</si>
  <si>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</si>
  <si>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</si>
  <si>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</si>
  <si>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</si>
  <si>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</si>
  <si>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</si>
  <si>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</si>
  <si>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</si>
  <si>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</si>
  <si>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</si>
  <si>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</si>
  <si>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</si>
  <si>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</si>
  <si>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</si>
  <si>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</si>
  <si>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</si>
  <si>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</si>
  <si>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</si>
  <si>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</si>
  <si>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</si>
  <si>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</si>
  <si>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</si>
  <si>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</si>
  <si>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</si>
  <si>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</si>
  <si>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</si>
  <si>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</si>
  <si>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</si>
  <si>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</si>
  <si>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</si>
  <si>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</si>
  <si>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</si>
  <si>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</si>
  <si>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</si>
  <si>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</si>
  <si>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</si>
  <si>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</si>
  <si>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</si>
  <si>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</si>
  <si>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</si>
  <si>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</si>
  <si>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</si>
  <si>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</si>
  <si>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</si>
  <si>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</si>
  <si>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</si>
  <si>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</si>
  <si>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</si>
  <si>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</si>
  <si>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</si>
  <si>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</si>
  <si>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</si>
  <si>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</si>
  <si>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</si>
  <si>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</si>
  <si>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</si>
  <si>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</si>
  <si>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</si>
  <si>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</si>
  <si>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</si>
  <si>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</si>
  <si>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</si>
  <si>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</si>
  <si>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</si>
  <si>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</si>
  <si>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</si>
  <si>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</si>
  <si>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</si>
  <si>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</si>
  <si>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</si>
  <si>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</si>
  <si>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</si>
  <si>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</si>
  <si>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</si>
  <si>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</si>
  <si>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</si>
  <si>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</si>
  <si>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</si>
  <si>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</si>
  <si>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</si>
  <si>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</si>
  <si>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</si>
  <si>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</si>
  <si>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</si>
  <si>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</si>
  <si>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</si>
  <si>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</si>
  <si>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</si>
  <si>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</si>
  <si>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</si>
  <si>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</si>
  <si>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</si>
  <si>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</si>
  <si>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</si>
  <si>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</si>
  <si>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</si>
  <si>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</si>
  <si>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</si>
  <si>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</si>
  <si>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</si>
  <si>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</si>
  <si>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</si>
  <si>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</si>
  <si>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</si>
  <si>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</si>
  <si>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</si>
  <si>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</si>
  <si>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</si>
  <si>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</si>
  <si>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</si>
  <si>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</si>
  <si>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</si>
  <si>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</si>
  <si>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</si>
  <si>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</si>
  <si>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</si>
  <si>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</si>
  <si>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</si>
  <si>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</si>
  <si>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</si>
  <si>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</si>
  <si>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</si>
  <si>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</si>
  <si>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</si>
  <si>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</si>
  <si>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</si>
  <si>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</si>
  <si>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</si>
  <si>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</si>
  <si>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</si>
  <si>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</si>
  <si>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</si>
  <si>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</si>
  <si>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</si>
  <si>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</si>
  <si>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</si>
  <si>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</si>
  <si>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</si>
  <si>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</si>
  <si>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</si>
  <si>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</si>
  <si>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</si>
  <si>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</si>
  <si>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</si>
  <si>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</si>
  <si>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</si>
  <si>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</si>
  <si>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</si>
  <si>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</si>
  <si>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</si>
  <si>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</si>
  <si>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</si>
  <si>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</si>
  <si>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</si>
  <si>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</si>
  <si>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</si>
  <si>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</si>
  <si>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</si>
  <si>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</si>
  <si>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</si>
  <si>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</si>
  <si>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</si>
  <si>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</si>
  <si>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</si>
  <si>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</si>
  <si>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</si>
  <si>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</si>
  <si>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</si>
  <si>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</si>
  <si>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</si>
  <si>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</si>
  <si>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</si>
  <si>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</si>
  <si>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</si>
  <si>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</si>
  <si>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</si>
  <si>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</si>
  <si>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</si>
  <si>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</si>
  <si>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</si>
  <si>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</si>
  <si>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</si>
  <si>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</si>
  <si>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</si>
  <si>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</si>
  <si>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</si>
  <si>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</si>
  <si>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</si>
  <si>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</si>
  <si>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</si>
  <si>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</si>
  <si>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</si>
  <si>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</si>
  <si>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</si>
  <si>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</si>
  <si>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</si>
  <si>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 xml:space="preserve">   育幼服务</t>
  </si>
  <si>
    <t xml:space="preserve">     其他育幼服务支出</t>
  </si>
  <si>
    <t>21099</t>
  </si>
  <si>
    <t xml:space="preserve">   其他卫生健康支出</t>
  </si>
  <si>
    <t xml:space="preserve">     其他卫生健康支出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</si>
  <si>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</si>
  <si>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</si>
  <si>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</si>
  <si>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</si>
  <si>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</si>
  <si>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</si>
  <si>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</si>
  <si>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</si>
  <si>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</si>
  <si>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</si>
  <si>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</si>
  <si>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</si>
  <si>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</si>
  <si>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</si>
  <si>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</si>
  <si>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</si>
  <si>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</si>
  <si>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</si>
  <si>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</si>
  <si>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</si>
  <si>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</si>
  <si>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</si>
  <si>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</si>
  <si>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</si>
  <si>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</si>
  <si>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</si>
  <si>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</si>
  <si>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</si>
  <si>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</si>
  <si>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</si>
  <si>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</si>
  <si>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</si>
  <si>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</si>
  <si>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</si>
  <si>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</si>
  <si>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</si>
  <si>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</si>
  <si>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</si>
  <si>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</si>
  <si>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</si>
  <si>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</si>
  <si>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</si>
  <si>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</si>
  <si>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</si>
  <si>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</si>
  <si>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</si>
  <si>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</si>
  <si>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</si>
  <si>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</si>
  <si>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</si>
  <si>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</si>
  <si>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</si>
  <si>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</si>
  <si>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</si>
  <si>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</si>
  <si>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</si>
  <si>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</si>
  <si>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</si>
  <si>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</si>
  <si>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</si>
  <si>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</si>
  <si>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</si>
  <si>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</si>
  <si>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</si>
  <si>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</si>
  <si>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</si>
  <si>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</si>
  <si>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</si>
  <si>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</si>
  <si>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</si>
  <si>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</si>
  <si>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</si>
  <si>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</si>
  <si>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</si>
  <si>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</si>
  <si>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</si>
  <si>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</si>
  <si>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</si>
  <si>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</si>
  <si>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</si>
  <si>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</si>
  <si>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</si>
  <si>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</si>
  <si>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</si>
  <si>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</si>
  <si>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</si>
  <si>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</si>
  <si>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</si>
  <si>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</si>
  <si>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</si>
  <si>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</si>
  <si>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</si>
  <si>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</si>
  <si>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</si>
  <si>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</si>
  <si>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</si>
  <si>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</si>
  <si>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</si>
  <si>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</si>
  <si>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</si>
  <si>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</si>
  <si>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</si>
  <si>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</si>
  <si>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</si>
  <si>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</si>
  <si>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</si>
  <si>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</si>
  <si>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</si>
  <si>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</si>
  <si>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</si>
  <si>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</si>
  <si>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</si>
  <si>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</si>
  <si>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</si>
  <si>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</si>
  <si>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</si>
  <si>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</si>
  <si>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</si>
  <si>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</si>
  <si>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</si>
  <si>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</si>
  <si>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</si>
  <si>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</si>
  <si>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</si>
  <si>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</si>
  <si>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</si>
  <si>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</si>
  <si>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</si>
  <si>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</si>
  <si>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</si>
  <si>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</si>
  <si>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</si>
  <si>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</si>
  <si>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</si>
  <si>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</si>
  <si>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</si>
  <si>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</si>
  <si>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</si>
  <si>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</si>
  <si>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</si>
  <si>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</si>
  <si>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</si>
  <si>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</si>
  <si>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</si>
  <si>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</si>
  <si>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</si>
  <si>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</si>
  <si>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</si>
  <si>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</si>
  <si>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</si>
  <si>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</si>
  <si>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</si>
  <si>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</si>
  <si>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</si>
  <si>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</si>
  <si>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</si>
  <si>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</si>
  <si>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</si>
  <si>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</si>
  <si>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</si>
  <si>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</si>
  <si>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</si>
  <si>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</si>
  <si>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</si>
  <si>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</si>
  <si>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</si>
  <si>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</si>
  <si>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</si>
  <si>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</si>
  <si>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</si>
  <si>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</si>
  <si>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</si>
  <si>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</si>
  <si>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</si>
  <si>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</si>
  <si>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</si>
  <si>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</si>
  <si>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</si>
  <si>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</si>
  <si>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</si>
  <si>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</si>
  <si>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</si>
  <si>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</si>
  <si>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</si>
  <si>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</si>
  <si>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</si>
  <si>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</si>
  <si>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</si>
  <si>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</si>
  <si>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</si>
  <si>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</si>
  <si>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</si>
  <si>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</si>
  <si>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</si>
  <si>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</si>
  <si>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</si>
  <si>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</si>
  <si>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</si>
  <si>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</si>
  <si>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</si>
  <si>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</si>
  <si>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</si>
  <si>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</si>
  <si>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</si>
  <si>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</si>
  <si>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</si>
  <si>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</si>
  <si>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</si>
  <si>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</si>
  <si>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</si>
  <si>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</si>
  <si>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</si>
  <si>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</si>
  <si>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</si>
  <si>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</si>
  <si>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</si>
  <si>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</si>
  <si>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</si>
  <si>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</si>
  <si>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</si>
  <si>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农业生态资源保护</t>
  </si>
  <si>
    <t>2130142</t>
  </si>
  <si>
    <t xml:space="preserve">     农村道路建设</t>
  </si>
  <si>
    <t>2130148</t>
  </si>
  <si>
    <t xml:space="preserve">     成品油价格改革对渔业的补贴</t>
  </si>
  <si>
    <t>2130152</t>
  </si>
  <si>
    <t xml:space="preserve">     对高校毕业生到基层任职补助</t>
  </si>
  <si>
    <t>2130153</t>
  </si>
  <si>
    <t xml:space="preserve">     耕地建设与利用</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</si>
  <si>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</si>
  <si>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</si>
  <si>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</si>
  <si>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</si>
  <si>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</si>
  <si>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</si>
  <si>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</si>
  <si>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</si>
  <si>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</si>
  <si>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</si>
  <si>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</si>
  <si>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</si>
  <si>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</si>
  <si>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</si>
  <si>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</si>
  <si>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</si>
  <si>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</si>
  <si>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</si>
  <si>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</si>
  <si>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</si>
  <si>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</si>
  <si>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</si>
  <si>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</si>
  <si>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</si>
  <si>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</si>
  <si>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</si>
  <si>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</si>
  <si>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</si>
  <si>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</si>
  <si>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</si>
  <si>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</si>
  <si>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</si>
  <si>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</si>
  <si>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</si>
  <si>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</si>
  <si>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</si>
  <si>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</si>
  <si>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</si>
  <si>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</si>
  <si>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</si>
  <si>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</si>
  <si>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</si>
  <si>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</si>
  <si>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</si>
  <si>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</si>
  <si>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</si>
  <si>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</si>
  <si>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</si>
  <si>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</si>
  <si>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</si>
  <si>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</si>
  <si>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</si>
  <si>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</si>
  <si>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</si>
  <si>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</si>
  <si>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</si>
  <si>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</si>
  <si>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</si>
  <si>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</si>
  <si>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</si>
  <si>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</si>
  <si>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</si>
  <si>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</si>
  <si>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</si>
  <si>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</si>
  <si>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</si>
  <si>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</si>
  <si>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</si>
  <si>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</si>
  <si>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</si>
  <si>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</si>
  <si>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</si>
  <si>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</si>
  <si>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</si>
  <si>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</si>
  <si>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</si>
  <si>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</si>
  <si>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</si>
  <si>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</si>
  <si>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</si>
  <si>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</si>
  <si>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</si>
  <si>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</si>
  <si>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</si>
  <si>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</si>
  <si>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</si>
  <si>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</si>
  <si>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</si>
  <si>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</si>
  <si>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</si>
  <si>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</si>
  <si>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</si>
  <si>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</si>
  <si>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</si>
  <si>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</si>
  <si>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</si>
  <si>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</si>
  <si>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</si>
  <si>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</si>
  <si>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</si>
  <si>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</si>
  <si>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</si>
  <si>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</si>
  <si>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</si>
  <si>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</si>
  <si>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</si>
  <si>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</si>
  <si>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</si>
  <si>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</si>
  <si>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</si>
  <si>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</si>
  <si>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</si>
  <si>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</si>
  <si>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</si>
  <si>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</si>
  <si>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</si>
  <si>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</si>
  <si>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</si>
  <si>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其他巩固脱贫攻坚成果衔接乡村振兴支出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</si>
  <si>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</si>
  <si>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</si>
  <si>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</si>
  <si>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</si>
  <si>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</si>
  <si>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</si>
  <si>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</si>
  <si>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</si>
  <si>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</si>
  <si>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</si>
  <si>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</si>
  <si>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</si>
  <si>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</si>
  <si>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</si>
  <si>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</si>
  <si>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</si>
  <si>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</si>
  <si>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</si>
  <si>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</si>
  <si>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</si>
  <si>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</si>
  <si>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</si>
  <si>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</si>
  <si>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</si>
  <si>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</si>
  <si>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</si>
  <si>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</si>
  <si>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</si>
  <si>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</si>
  <si>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</si>
  <si>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</si>
  <si>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</si>
  <si>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</si>
  <si>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</si>
  <si>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</si>
  <si>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</si>
  <si>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</si>
  <si>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</si>
  <si>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</si>
  <si>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</si>
  <si>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</si>
  <si>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</si>
  <si>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</si>
  <si>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</si>
  <si>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</si>
  <si>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</si>
  <si>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</si>
  <si>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</si>
  <si>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</si>
  <si>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</si>
  <si>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</si>
  <si>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</si>
  <si>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</si>
  <si>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</si>
  <si>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</si>
  <si>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</si>
  <si>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</si>
  <si>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</si>
  <si>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</si>
  <si>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</si>
  <si>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</si>
  <si>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</si>
  <si>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</si>
  <si>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</si>
  <si>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</si>
  <si>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</si>
  <si>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</si>
  <si>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</si>
  <si>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</si>
  <si>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</si>
  <si>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</si>
  <si>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</si>
  <si>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</si>
  <si>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</si>
  <si>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</si>
  <si>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</si>
  <si>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</si>
  <si>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</si>
  <si>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</si>
  <si>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</si>
  <si>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</si>
  <si>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</si>
  <si>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</si>
  <si>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</si>
  <si>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</si>
  <si>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</si>
  <si>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</si>
  <si>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</si>
  <si>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</si>
  <si>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</si>
  <si>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</si>
  <si>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</si>
  <si>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</si>
  <si>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</si>
  <si>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</si>
  <si>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</si>
  <si>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</si>
  <si>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</si>
  <si>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</si>
  <si>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</si>
  <si>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</si>
  <si>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</si>
  <si>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</si>
  <si>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</si>
  <si>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</si>
  <si>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</si>
  <si>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</si>
  <si>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</si>
  <si>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</si>
  <si>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</si>
  <si>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</si>
  <si>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</si>
  <si>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</si>
  <si>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</si>
  <si>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</si>
  <si>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</si>
  <si>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</si>
  <si>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</si>
  <si>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</si>
  <si>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</si>
  <si>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</si>
  <si>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</si>
  <si>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</si>
  <si>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</si>
  <si>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</si>
  <si>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</si>
  <si>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</si>
  <si>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</si>
  <si>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</si>
  <si>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</si>
  <si>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</si>
  <si>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</si>
  <si>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</si>
  <si>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</si>
  <si>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</si>
  <si>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</si>
  <si>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</si>
  <si>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</si>
  <si>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</si>
  <si>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</si>
  <si>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</si>
  <si>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</si>
  <si>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</si>
  <si>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</si>
  <si>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</si>
  <si>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</si>
  <si>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</si>
  <si>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</si>
  <si>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</si>
  <si>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</si>
  <si>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</si>
  <si>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</si>
  <si>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</si>
  <si>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</si>
  <si>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</si>
  <si>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</si>
  <si>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</si>
  <si>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</si>
  <si>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</si>
  <si>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</si>
  <si>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</si>
  <si>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</si>
  <si>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</si>
  <si>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</si>
  <si>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</si>
  <si>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</si>
  <si>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</si>
  <si>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</si>
  <si>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</si>
  <si>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</si>
  <si>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</si>
  <si>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</si>
  <si>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</si>
  <si>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</si>
  <si>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</si>
  <si>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</si>
  <si>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</si>
  <si>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</si>
  <si>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</si>
  <si>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</si>
  <si>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</si>
  <si>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</si>
  <si>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</si>
  <si>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</si>
  <si>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</si>
  <si>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</si>
  <si>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</si>
  <si>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</si>
  <si>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</si>
  <si>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</si>
  <si>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</si>
  <si>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</si>
  <si>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</si>
  <si>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</si>
  <si>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</si>
  <si>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</si>
  <si>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</si>
  <si>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</si>
  <si>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</si>
  <si>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</si>
  <si>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</si>
  <si>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</si>
  <si>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</si>
  <si>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</si>
  <si>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</si>
  <si>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</si>
  <si>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</si>
  <si>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</si>
  <si>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</si>
  <si>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</si>
  <si>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</si>
  <si>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</si>
  <si>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</si>
  <si>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</si>
  <si>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</si>
  <si>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</si>
  <si>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</si>
  <si>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</si>
  <si>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</si>
  <si>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</si>
  <si>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</si>
  <si>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</si>
  <si>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</si>
  <si>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</si>
  <si>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</si>
  <si>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</si>
  <si>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</si>
  <si>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</si>
  <si>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</si>
  <si>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</si>
  <si>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</si>
  <si>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</si>
  <si>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</si>
  <si>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</si>
  <si>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</si>
  <si>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</si>
  <si>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</si>
  <si>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</si>
  <si>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</si>
  <si>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</si>
  <si>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</si>
  <si>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</si>
  <si>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</si>
  <si>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</si>
  <si>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</si>
  <si>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</si>
  <si>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</si>
  <si>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</si>
  <si>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</si>
  <si>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</si>
  <si>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</si>
  <si>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</si>
  <si>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</si>
  <si>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</si>
  <si>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</si>
  <si>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</si>
  <si>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</si>
  <si>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</si>
  <si>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</si>
  <si>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</si>
  <si>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</si>
  <si>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</si>
  <si>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</si>
  <si>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</si>
  <si>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</si>
  <si>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</si>
  <si>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</si>
  <si>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</si>
  <si>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</si>
  <si>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</si>
  <si>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</si>
  <si>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</si>
  <si>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</si>
  <si>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</si>
  <si>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</si>
  <si>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</si>
  <si>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</si>
  <si>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</si>
  <si>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</si>
  <si>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</si>
  <si>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</si>
  <si>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</si>
  <si>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</si>
  <si>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</si>
  <si>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</si>
  <si>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</si>
  <si>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</si>
  <si>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</si>
  <si>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</si>
  <si>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</si>
  <si>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</si>
  <si>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</si>
  <si>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</si>
  <si>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</si>
  <si>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</si>
  <si>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</si>
  <si>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</si>
  <si>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</si>
  <si>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</si>
  <si>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</si>
  <si>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</si>
  <si>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</si>
  <si>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</si>
  <si>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</si>
  <si>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</si>
  <si>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</si>
  <si>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</si>
  <si>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</si>
  <si>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</si>
  <si>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</si>
  <si>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</si>
  <si>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</si>
  <si>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</si>
  <si>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</si>
  <si>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</si>
  <si>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</si>
  <si>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</si>
  <si>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</si>
  <si>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</si>
  <si>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</si>
  <si>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</si>
  <si>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</si>
  <si>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</si>
  <si>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</si>
  <si>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</si>
  <si>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</si>
  <si>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</si>
  <si>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</si>
  <si>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</si>
  <si>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</si>
  <si>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</si>
  <si>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</si>
  <si>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</si>
  <si>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</si>
  <si>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</si>
  <si>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</si>
  <si>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</si>
  <si>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</si>
  <si>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</si>
  <si>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</si>
  <si>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</si>
  <si>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</si>
  <si>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</si>
  <si>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</si>
  <si>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</si>
  <si>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</si>
  <si>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</si>
  <si>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</si>
  <si>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</si>
  <si>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</si>
  <si>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</si>
  <si>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</si>
  <si>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</si>
  <si>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</si>
  <si>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</si>
  <si>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</si>
  <si>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</si>
  <si>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</si>
  <si>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</si>
  <si>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</si>
  <si>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</si>
  <si>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</si>
  <si>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</si>
  <si>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</si>
  <si>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</si>
  <si>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</si>
  <si>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</si>
  <si>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</si>
  <si>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</si>
  <si>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</si>
  <si>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</si>
  <si>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</si>
  <si>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</si>
  <si>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</si>
  <si>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</si>
  <si>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</si>
  <si>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</si>
  <si>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</si>
  <si>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</si>
  <si>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</si>
  <si>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</si>
  <si>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</si>
  <si>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</si>
  <si>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</si>
  <si>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</si>
  <si>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</si>
  <si>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</si>
  <si>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</si>
  <si>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</si>
  <si>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</si>
  <si>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</si>
  <si>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</si>
  <si>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</si>
  <si>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</si>
  <si>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</si>
  <si>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</si>
  <si>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</si>
  <si>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</si>
  <si>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</si>
  <si>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</si>
  <si>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</si>
  <si>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</si>
  <si>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</si>
  <si>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</si>
  <si>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</si>
  <si>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</si>
  <si>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</si>
  <si>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</si>
  <si>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</si>
  <si>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</si>
  <si>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</si>
  <si>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</si>
  <si>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</si>
  <si>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</si>
  <si>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</si>
  <si>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</si>
  <si>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</si>
  <si>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</si>
  <si>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</si>
  <si>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</si>
  <si>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</si>
  <si>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</si>
  <si>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</si>
  <si>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</si>
  <si>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</si>
  <si>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</si>
  <si>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</si>
  <si>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</si>
  <si>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</si>
  <si>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</si>
  <si>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</si>
  <si>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</si>
  <si>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</si>
  <si>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</si>
  <si>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</si>
  <si>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</si>
  <si>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</si>
  <si>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</si>
  <si>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</si>
  <si>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</si>
  <si>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</si>
  <si>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</si>
  <si>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</si>
  <si>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</si>
  <si>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</si>
  <si>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</si>
  <si>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</si>
  <si>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</si>
  <si>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</si>
  <si>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</si>
  <si>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</si>
  <si>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 xml:space="preserve">     配租型住房保障</t>
  </si>
  <si>
    <t xml:space="preserve">     城中村改造</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</si>
  <si>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</si>
  <si>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</si>
  <si>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</si>
  <si>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</si>
  <si>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</si>
  <si>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</si>
  <si>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</si>
  <si>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</si>
  <si>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</si>
  <si>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</si>
  <si>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</si>
  <si>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</si>
  <si>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</si>
  <si>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</si>
  <si>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</si>
  <si>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</si>
  <si>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</si>
  <si>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</si>
  <si>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</si>
  <si>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</si>
  <si>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</si>
  <si>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</si>
  <si>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</si>
  <si>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</si>
  <si>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</si>
  <si>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</si>
  <si>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</si>
  <si>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</si>
  <si>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</si>
  <si>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</si>
  <si>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</si>
  <si>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</si>
  <si>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</si>
  <si>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</si>
  <si>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</si>
  <si>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</si>
  <si>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</si>
  <si>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</si>
  <si>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</si>
  <si>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</si>
  <si>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</si>
  <si>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</si>
  <si>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</si>
  <si>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</si>
  <si>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</si>
  <si>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</si>
  <si>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</si>
  <si>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</si>
  <si>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</si>
  <si>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</si>
  <si>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</si>
  <si>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</si>
  <si>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</si>
  <si>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</si>
  <si>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</si>
  <si>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</si>
  <si>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</si>
  <si>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</si>
  <si>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</si>
  <si>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</si>
  <si>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</si>
  <si>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</si>
  <si>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</si>
  <si>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</si>
  <si>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</si>
  <si>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</si>
  <si>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</si>
  <si>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</si>
  <si>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</si>
  <si>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</si>
  <si>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</si>
  <si>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</si>
  <si>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</si>
  <si>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</si>
  <si>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</si>
  <si>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</si>
  <si>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</si>
  <si>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</si>
  <si>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</si>
  <si>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</si>
  <si>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</si>
  <si>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</si>
  <si>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</si>
  <si>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</si>
  <si>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</si>
  <si>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</si>
  <si>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</si>
  <si>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</si>
  <si>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</si>
  <si>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</si>
  <si>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</si>
  <si>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</si>
  <si>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</si>
  <si>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</si>
  <si>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</si>
  <si>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</si>
  <si>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</si>
  <si>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</si>
  <si>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</si>
  <si>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</si>
  <si>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</si>
  <si>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</si>
  <si>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</si>
  <si>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</si>
  <si>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</si>
  <si>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</si>
  <si>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</si>
  <si>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</si>
  <si>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</si>
  <si>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</si>
  <si>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</si>
  <si>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</si>
  <si>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</si>
  <si>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</si>
  <si>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</si>
  <si>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</si>
  <si>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</si>
  <si>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</si>
  <si>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</si>
  <si>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</si>
  <si>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</si>
  <si>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</si>
  <si>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</si>
  <si>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</si>
  <si>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</si>
  <si>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</si>
  <si>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</si>
  <si>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</si>
  <si>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</si>
  <si>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</si>
  <si>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</si>
  <si>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</si>
  <si>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</si>
  <si>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</si>
  <si>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</si>
  <si>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</si>
  <si>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</si>
  <si>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</si>
  <si>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</si>
  <si>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</si>
  <si>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</si>
  <si>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</si>
  <si>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</si>
  <si>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</si>
  <si>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</si>
  <si>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</si>
  <si>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</si>
  <si>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</si>
  <si>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</si>
  <si>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</si>
  <si>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</si>
  <si>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</si>
  <si>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</si>
  <si>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</si>
  <si>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</si>
  <si>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</si>
  <si>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</si>
  <si>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</si>
  <si>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</si>
  <si>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</si>
  <si>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</si>
  <si>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</si>
  <si>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</si>
  <si>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</si>
  <si>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</si>
  <si>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</si>
  <si>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</si>
  <si>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</si>
  <si>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</si>
  <si>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</si>
  <si>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</si>
  <si>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</si>
  <si>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</si>
  <si>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</si>
  <si>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</si>
  <si>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</si>
  <si>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</si>
  <si>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</si>
  <si>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</si>
  <si>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</si>
  <si>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</si>
  <si>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</si>
  <si>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</si>
  <si>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</si>
  <si>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</si>
  <si>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</si>
  <si>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</si>
  <si>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</si>
  <si>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</si>
  <si>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</si>
  <si>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</si>
  <si>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</si>
  <si>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</si>
  <si>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</si>
  <si>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</si>
  <si>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</si>
  <si>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</si>
  <si>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</si>
  <si>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</si>
  <si>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</si>
  <si>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</si>
  <si>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</si>
  <si>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</si>
  <si>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</si>
  <si>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</si>
  <si>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</si>
  <si>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</si>
  <si>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</si>
  <si>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</si>
  <si>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</si>
  <si>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</si>
  <si>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</si>
  <si>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</si>
  <si>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</si>
  <si>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</si>
  <si>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</si>
  <si>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二十三、债务付息支出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</si>
  <si>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</si>
  <si>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</si>
  <si>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</si>
  <si>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</si>
  <si>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</si>
  <si>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</si>
  <si>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</si>
  <si>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</si>
  <si>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</si>
  <si>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</si>
  <si>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</si>
  <si>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</si>
  <si>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22902</t>
  </si>
  <si>
    <t xml:space="preserve">   年初预留</t>
  </si>
  <si>
    <t>22999</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</si>
  <si>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</si>
  <si>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</si>
  <si>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</si>
  <si>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</si>
  <si>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</si>
  <si>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</si>
  <si>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</si>
  <si>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</si>
  <si>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</si>
  <si>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</si>
  <si>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</si>
  <si>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</si>
  <si>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</si>
  <si>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</si>
  <si>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</si>
  <si>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</si>
  <si>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</si>
  <si>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</si>
  <si>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</si>
  <si>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</si>
  <si>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</si>
  <si>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</si>
  <si>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</si>
  <si>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</si>
  <si>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</si>
  <si>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</si>
  <si>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</si>
  <si>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</si>
  <si>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</si>
  <si>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</si>
  <si>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</si>
  <si>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</si>
  <si>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</si>
  <si>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</si>
  <si>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</si>
  <si>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</si>
  <si>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</si>
  <si>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</si>
  <si>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</si>
  <si>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</si>
  <si>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</si>
  <si>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</si>
  <si>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</si>
  <si>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</si>
  <si>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</si>
  <si>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</si>
  <si>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</si>
  <si>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</si>
  <si>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</si>
  <si>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</si>
  <si>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</si>
  <si>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</si>
  <si>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</si>
  <si>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说明：县区级政府为最末级，不存在对下转移支付，故本表为空。</t>
  </si>
  <si>
    <t>县区</t>
  </si>
  <si>
    <t>税收返还</t>
  </si>
  <si>
    <t>转移支付</t>
  </si>
  <si>
    <t>一、提前下达数</t>
  </si>
  <si>
    <t>官渡区</t>
  </si>
  <si>
    <t>二、预算数</t>
  </si>
  <si>
    <t>比上年增、减情况</t>
  </si>
  <si>
    <t>增、减金额</t>
  </si>
  <si>
    <t>增、减幅度</t>
  </si>
  <si>
    <t>1.因公出国（境）费</t>
  </si>
  <si>
    <t>2.公务接待费</t>
  </si>
  <si>
    <t>3.公务用车购置及运行费</t>
  </si>
  <si>
    <t>其中：（1）公务用车购置费</t>
  </si>
  <si>
    <t xml:space="preserve">      （2）公务用车运行费</t>
  </si>
  <si>
    <t>备注：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预算数增减变化情况说明:2026年官渡区三公经费预算数较上年增加139万元，同比上年增加14.2%，其中：因公出国（境）费预算数与上年持平；公务接待费预算数较上年减少4万元，同比减少17.4%；公务用车购置及运行费预算数较上年增加143万元，同比增加15.2%，其中：公务用车购置费预算数较上年增加183万元，同比增加254.2%。公务用车运行维护费预算数较上年减少40万元，同比减少4.6%。三、“三公”经费预算数原因说明：1.官渡区积极贯彻落实中央八项规定精神和厉行勤俭节约，进一步规范公务接待，严控经费支出、公务接待费较上年下降。2.通过积极压减“三公”经费预算，并加强公务用车管理，使得全区公务用车维护成本减少，故公务用车运行费下降。3.官渡区公安分局报废执勤车辆，为保障辖区治安维护工作正常开展，拟使用2026年上级下达的专项资金购买执勤车辆，预计所需资金185万元，故公务用车购置费有所增加。</t>
  </si>
  <si>
    <t>政府性基金收入</t>
  </si>
  <si>
    <t>1030102</t>
  </si>
  <si>
    <t>一、农网还贷资金收入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</si>
  <si>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</si>
  <si>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</si>
  <si>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</si>
  <si>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</si>
  <si>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</si>
  <si>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</si>
  <si>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</si>
  <si>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</si>
  <si>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</si>
  <si>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</si>
  <si>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</si>
  <si>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</si>
  <si>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</si>
  <si>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</si>
  <si>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</si>
  <si>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</si>
  <si>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</si>
  <si>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</si>
  <si>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</si>
  <si>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</si>
  <si>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</si>
  <si>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</si>
  <si>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</si>
  <si>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</si>
  <si>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</si>
  <si>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</si>
  <si>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</si>
  <si>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</si>
  <si>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</si>
  <si>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</si>
  <si>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</si>
  <si>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</si>
  <si>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</si>
  <si>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</si>
  <si>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</si>
  <si>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</si>
  <si>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</si>
  <si>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</si>
  <si>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</si>
  <si>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</si>
  <si>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</si>
  <si>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</si>
  <si>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</si>
  <si>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十七、专项债务对应项目专项收入</t>
  </si>
  <si>
    <t>官渡区政府性基金预算收入</t>
  </si>
  <si>
    <t xml:space="preserve">  政府性基金转移收入</t>
  </si>
  <si>
    <t xml:space="preserve">     政府性基金补助收入</t>
  </si>
  <si>
    <t xml:space="preserve">     抗疫特别国债转移支付收入</t>
  </si>
  <si>
    <t xml:space="preserve">   上年结余收入</t>
  </si>
  <si>
    <t xml:space="preserve">   调入资金</t>
  </si>
  <si>
    <t>类-款-项</t>
  </si>
  <si>
    <t>207</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</si>
  <si>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</si>
  <si>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</si>
  <si>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</si>
  <si>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</si>
  <si>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</si>
  <si>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</si>
  <si>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</si>
  <si>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</si>
  <si>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</si>
  <si>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</si>
  <si>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</si>
  <si>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</si>
  <si>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</si>
  <si>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</si>
  <si>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</si>
  <si>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</si>
  <si>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</si>
  <si>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</si>
  <si>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</si>
  <si>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</si>
  <si>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</si>
  <si>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</si>
  <si>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</si>
  <si>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</si>
  <si>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</si>
  <si>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</si>
  <si>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</si>
  <si>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是</t>
  </si>
  <si>
    <t>2071001</t>
  </si>
  <si>
    <t xml:space="preserve">      资助城市影院</t>
  </si>
  <si>
    <t>2071099</t>
  </si>
  <si>
    <t xml:space="preserve">      其他国家电影事业发展专项资金对应专项债务收入支出</t>
  </si>
  <si>
    <t>208</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</si>
  <si>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</si>
  <si>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</si>
  <si>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</si>
  <si>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</si>
  <si>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</si>
  <si>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</si>
  <si>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</si>
  <si>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</si>
  <si>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</si>
  <si>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</si>
  <si>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</si>
  <si>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</si>
  <si>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</si>
  <si>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</si>
  <si>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</si>
  <si>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</si>
  <si>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</si>
  <si>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</si>
  <si>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</si>
  <si>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</si>
  <si>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</si>
  <si>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</si>
  <si>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</si>
  <si>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</si>
  <si>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</si>
  <si>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</si>
  <si>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</si>
  <si>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</si>
  <si>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</si>
  <si>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</si>
  <si>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</si>
  <si>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</si>
  <si>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</si>
  <si>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超长期特别国债安排的支出</t>
  </si>
  <si>
    <t xml:space="preserve">      水污染综合治理</t>
  </si>
  <si>
    <t>212</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</si>
  <si>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</si>
  <si>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</si>
  <si>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</si>
  <si>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</si>
  <si>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</si>
  <si>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</si>
  <si>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</si>
  <si>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</si>
  <si>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</si>
  <si>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</si>
  <si>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</si>
  <si>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</si>
  <si>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</si>
  <si>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</si>
  <si>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</si>
  <si>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</si>
  <si>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</si>
  <si>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</si>
  <si>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</si>
  <si>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</si>
  <si>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</si>
  <si>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</si>
  <si>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</si>
  <si>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</si>
  <si>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</si>
  <si>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</si>
  <si>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</si>
  <si>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</si>
  <si>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</si>
  <si>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</si>
  <si>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</si>
  <si>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</si>
  <si>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</si>
  <si>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</si>
  <si>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</si>
  <si>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</si>
  <si>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</si>
  <si>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</si>
  <si>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</si>
  <si>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</si>
  <si>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</si>
  <si>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</si>
  <si>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</si>
  <si>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</si>
  <si>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</si>
  <si>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</si>
  <si>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</si>
  <si>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</si>
  <si>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</si>
  <si>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</si>
  <si>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</si>
  <si>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</si>
  <si>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</si>
  <si>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</si>
  <si>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</si>
  <si>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</si>
  <si>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</si>
  <si>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</si>
  <si>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</si>
  <si>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</si>
  <si>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</si>
  <si>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</si>
  <si>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</si>
  <si>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</si>
  <si>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</si>
  <si>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</si>
  <si>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</si>
  <si>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</si>
  <si>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</si>
  <si>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</si>
  <si>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</si>
  <si>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</si>
  <si>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</si>
  <si>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</si>
  <si>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</si>
  <si>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</si>
  <si>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</si>
  <si>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</si>
  <si>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</si>
  <si>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</si>
  <si>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</si>
  <si>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</si>
  <si>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</si>
  <si>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</si>
  <si>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</si>
  <si>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</si>
  <si>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</si>
  <si>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</si>
  <si>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</si>
  <si>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</si>
  <si>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</si>
  <si>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</si>
  <si>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</si>
  <si>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</si>
  <si>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</si>
  <si>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</si>
  <si>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</si>
  <si>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</si>
  <si>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</si>
  <si>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</si>
  <si>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</si>
  <si>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</si>
  <si>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</si>
  <si>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</si>
  <si>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</si>
  <si>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</si>
  <si>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</si>
  <si>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</si>
  <si>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</si>
  <si>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</si>
  <si>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</si>
  <si>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</si>
  <si>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</si>
  <si>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</si>
  <si>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</si>
  <si>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</si>
  <si>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</si>
  <si>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</si>
  <si>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</si>
  <si>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</si>
  <si>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</si>
  <si>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</si>
  <si>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</si>
  <si>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</si>
  <si>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</si>
  <si>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21372</t>
  </si>
  <si>
    <t>214</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</si>
  <si>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</si>
  <si>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</si>
  <si>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</si>
  <si>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</si>
  <si>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</si>
  <si>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</si>
  <si>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</si>
  <si>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</si>
  <si>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</si>
  <si>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</si>
  <si>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</si>
  <si>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</si>
  <si>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</si>
  <si>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</si>
  <si>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</si>
  <si>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</si>
  <si>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</si>
  <si>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</si>
  <si>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</si>
  <si>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</si>
  <si>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</si>
  <si>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</si>
  <si>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</si>
  <si>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</si>
  <si>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</si>
  <si>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</si>
  <si>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</si>
  <si>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</si>
  <si>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</si>
  <si>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</si>
  <si>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</si>
  <si>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</si>
  <si>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</si>
  <si>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</si>
  <si>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</si>
  <si>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</si>
  <si>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</si>
  <si>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</si>
  <si>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</si>
  <si>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</si>
  <si>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</si>
  <si>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</si>
  <si>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</si>
  <si>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</si>
  <si>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</si>
  <si>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</si>
  <si>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</si>
  <si>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</si>
  <si>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</si>
  <si>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</si>
  <si>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</si>
  <si>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</si>
  <si>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</si>
  <si>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</si>
  <si>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</si>
  <si>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</si>
  <si>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</si>
  <si>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</si>
  <si>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</si>
  <si>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</si>
  <si>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</si>
  <si>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</si>
  <si>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</si>
  <si>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</si>
  <si>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</si>
  <si>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</si>
  <si>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</si>
  <si>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</si>
  <si>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</si>
  <si>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</si>
  <si>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</si>
  <si>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</si>
  <si>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</si>
  <si>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</si>
  <si>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</si>
  <si>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</si>
  <si>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</si>
  <si>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</si>
  <si>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</si>
  <si>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</si>
  <si>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</si>
  <si>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</si>
  <si>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</si>
  <si>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</si>
  <si>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</si>
  <si>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</si>
  <si>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</si>
  <si>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</si>
  <si>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</si>
  <si>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</si>
  <si>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</si>
  <si>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</si>
  <si>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</si>
  <si>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</si>
  <si>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</si>
  <si>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</si>
  <si>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</si>
  <si>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</si>
  <si>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t>
  </si>
  <si>
    <t>七、资源勘探工业信息等支出</t>
  </si>
  <si>
    <t>21562</t>
  </si>
  <si>
    <t xml:space="preserve">    农网还贷资金支出</t>
  </si>
  <si>
    <t>2156202</t>
  </si>
  <si>
    <t xml:space="preserve">      地方农网还贷资金支出</t>
  </si>
  <si>
    <t>2156299</t>
  </si>
  <si>
    <t xml:space="preserve">      其他农网还贷资金支出</t>
  </si>
  <si>
    <t>八、住房保障支出</t>
  </si>
  <si>
    <t xml:space="preserve">      其他住房保障支出</t>
  </si>
  <si>
    <t>229</t>
  </si>
  <si>
    <t>九、其他支出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</si>
  <si>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</si>
  <si>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</si>
  <si>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</si>
  <si>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</si>
  <si>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</si>
  <si>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</si>
  <si>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</si>
  <si>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</si>
  <si>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</si>
  <si>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</si>
  <si>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</si>
  <si>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</si>
  <si>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</si>
  <si>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</si>
  <si>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</si>
  <si>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</si>
  <si>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</si>
  <si>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</si>
  <si>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</si>
  <si>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</si>
  <si>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</si>
  <si>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</si>
  <si>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</si>
  <si>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</si>
  <si>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</si>
  <si>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</si>
  <si>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</si>
  <si>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</si>
  <si>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</si>
  <si>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</si>
  <si>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</si>
  <si>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</si>
  <si>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</si>
  <si>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</si>
  <si>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</si>
  <si>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</si>
  <si>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</si>
  <si>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</si>
  <si>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</si>
  <si>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</si>
  <si>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</si>
  <si>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</si>
  <si>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</si>
  <si>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</si>
  <si>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</si>
  <si>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</si>
  <si>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</si>
  <si>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</si>
  <si>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</si>
  <si>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 xml:space="preserve">    超长期特别国债安排的其他支出</t>
  </si>
  <si>
    <t>232</t>
  </si>
  <si>
    <t>十、债务付息支出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</si>
  <si>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</si>
  <si>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</si>
  <si>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</si>
  <si>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</si>
  <si>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</si>
  <si>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</si>
  <si>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</si>
  <si>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</si>
  <si>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</si>
  <si>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</si>
  <si>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</si>
  <si>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</si>
  <si>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</si>
  <si>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</si>
  <si>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</si>
  <si>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</si>
  <si>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</si>
  <si>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</si>
  <si>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</si>
  <si>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</si>
  <si>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</si>
  <si>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</si>
  <si>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</si>
  <si>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</si>
  <si>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</si>
  <si>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</si>
  <si>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</si>
  <si>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</si>
  <si>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</si>
  <si>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</si>
  <si>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</si>
  <si>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</si>
  <si>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</si>
  <si>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</si>
  <si>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</si>
  <si>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</si>
  <si>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</si>
  <si>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</si>
  <si>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</si>
  <si>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</si>
  <si>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</si>
  <si>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</si>
  <si>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</si>
  <si>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</si>
  <si>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</si>
  <si>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</si>
  <si>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</si>
  <si>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</si>
  <si>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</si>
  <si>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</si>
  <si>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</si>
  <si>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</si>
  <si>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</si>
  <si>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</si>
  <si>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</si>
  <si>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</si>
  <si>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</si>
  <si>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</si>
  <si>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</si>
  <si>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</si>
  <si>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</si>
  <si>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</si>
  <si>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</si>
  <si>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</si>
  <si>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</si>
  <si>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</si>
  <si>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</si>
  <si>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</si>
  <si>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</si>
  <si>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</si>
  <si>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</si>
  <si>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</si>
  <si>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</si>
  <si>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</si>
  <si>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</si>
  <si>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</si>
  <si>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</si>
  <si>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</si>
  <si>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</si>
  <si>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</si>
  <si>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</si>
  <si>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</si>
  <si>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</si>
  <si>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</si>
  <si>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</si>
  <si>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</si>
  <si>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</si>
  <si>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</si>
  <si>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</si>
  <si>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</si>
  <si>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</si>
  <si>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</si>
  <si>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</si>
  <si>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</si>
  <si>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</si>
  <si>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</si>
  <si>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</si>
  <si>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</si>
  <si>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</si>
  <si>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</si>
  <si>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</si>
  <si>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</si>
  <si>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</si>
  <si>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</si>
  <si>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</si>
  <si>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</si>
  <si>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</si>
  <si>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</si>
  <si>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</si>
  <si>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官渡区政府性基金支出</t>
  </si>
  <si>
    <t>230</t>
  </si>
  <si>
    <t>23004</t>
  </si>
  <si>
    <t xml:space="preserve">   政府性基金转移支付</t>
  </si>
  <si>
    <t>2300402</t>
  </si>
  <si>
    <t xml:space="preserve">     政府性基金上解支出</t>
  </si>
  <si>
    <t>2300403</t>
  </si>
  <si>
    <t xml:space="preserve">     抗疫特别国债转移支付支出</t>
  </si>
  <si>
    <t>23006</t>
  </si>
  <si>
    <t xml:space="preserve">   上解支出</t>
  </si>
  <si>
    <t>23008</t>
  </si>
  <si>
    <t xml:space="preserve">   调出资金</t>
  </si>
  <si>
    <t>23009</t>
  </si>
  <si>
    <t xml:space="preserve">   年终结余</t>
  </si>
  <si>
    <t>231</t>
  </si>
  <si>
    <t>地方政府专项债务还本支出</t>
  </si>
  <si>
    <t>八、其他支出</t>
  </si>
  <si>
    <t>九、债务付息支出</t>
  </si>
  <si>
    <t>本年支出小计</t>
  </si>
  <si>
    <r>
      <rPr>
        <sz val="14"/>
        <rFont val="MS Serif"/>
        <charset val="134"/>
      </rPr>
      <t xml:space="preserve">    </t>
    </r>
    <r>
      <rPr>
        <sz val="14"/>
        <color indexed="8"/>
        <rFont val="宋体"/>
        <charset val="134"/>
      </rPr>
      <t>单位：万元</t>
    </r>
  </si>
  <si>
    <t xml:space="preserve">  利润收入</t>
  </si>
  <si>
    <t xml:space="preserve">     电力企业利润收入</t>
  </si>
  <si>
    <t xml:space="preserve">     煤炭企业利润收入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</si>
  <si>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</si>
  <si>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</si>
  <si>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</si>
  <si>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</si>
  <si>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</si>
  <si>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</si>
  <si>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</si>
  <si>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</si>
  <si>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</si>
  <si>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</si>
  <si>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</si>
  <si>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</si>
  <si>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</si>
  <si>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</si>
  <si>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</si>
  <si>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</si>
  <si>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</si>
  <si>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</si>
  <si>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</si>
  <si>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</si>
  <si>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</si>
  <si>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</si>
  <si>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</si>
  <si>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</si>
  <si>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</si>
  <si>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</si>
  <si>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</si>
  <si>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</si>
  <si>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</si>
  <si>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</si>
  <si>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</si>
  <si>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官渡区国有资本经营收入</t>
  </si>
  <si>
    <t>上年结转</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</si>
  <si>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</si>
  <si>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</si>
  <si>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</si>
  <si>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</si>
  <si>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</si>
  <si>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</si>
  <si>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</si>
  <si>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</si>
  <si>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</si>
  <si>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</si>
  <si>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</si>
  <si>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</si>
  <si>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</si>
  <si>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</si>
  <si>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</si>
  <si>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</si>
  <si>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</si>
  <si>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</si>
  <si>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</si>
  <si>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官渡区国有资本经营支出</t>
  </si>
  <si>
    <t>国有资本经营预算转移支付</t>
  </si>
  <si>
    <t>调出资金</t>
  </si>
  <si>
    <t>结转下年</t>
  </si>
  <si>
    <t>利润收入</t>
  </si>
  <si>
    <t>电力企业利润收入</t>
  </si>
  <si>
    <t>煤炭企业利润收入</t>
  </si>
  <si>
    <t>有色冶金采掘企业利润收入</t>
  </si>
  <si>
    <t>钢铁企业利润收入</t>
  </si>
  <si>
    <t>运输企业利润收入</t>
  </si>
  <si>
    <t>投资服务企业利润收入</t>
  </si>
  <si>
    <t>贸易企业利润收入</t>
  </si>
  <si>
    <t>建筑施工企业利润收入</t>
  </si>
  <si>
    <t>房地产企业利润收入</t>
  </si>
  <si>
    <t>建材企业利润收入</t>
  </si>
  <si>
    <t>医药企业利润收入</t>
  </si>
  <si>
    <t>农林牧渔企业利润收入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</si>
  <si>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</si>
  <si>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</si>
  <si>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</si>
  <si>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</si>
  <si>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</si>
  <si>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</si>
  <si>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</si>
  <si>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化工企业利润收入</t>
  </si>
  <si>
    <t>金融企业利润收入（国资预算）</t>
  </si>
  <si>
    <t>其他国有资本经营预算企业利润收入</t>
  </si>
  <si>
    <t>股利、股息收入</t>
  </si>
  <si>
    <t>国有控股公司股利、股息收入</t>
  </si>
  <si>
    <t>国有参股公司股利、股息收入</t>
  </si>
  <si>
    <t>金融企业股利、股息收入（国资预算）</t>
  </si>
  <si>
    <t>其他国有资本经营预算企业股利、股息收入</t>
  </si>
  <si>
    <t>产权转让收入</t>
  </si>
  <si>
    <t>国有股权、股份转让收入</t>
  </si>
  <si>
    <t>国有独资企业产权转让收入</t>
  </si>
  <si>
    <t>金融企业产权转让收入</t>
  </si>
  <si>
    <t>其他国有资本经营预算企业产权转让收入</t>
  </si>
  <si>
    <t>清算收入</t>
  </si>
  <si>
    <t>国有股权、股份清算收入</t>
  </si>
  <si>
    <t>国有独资企业清算收入</t>
  </si>
  <si>
    <t>其他国有资本经营预算企业清算收入</t>
  </si>
  <si>
    <t>其他国有资本经营预算收入</t>
  </si>
  <si>
    <t>解决历史遗留问题及改革成本支出</t>
  </si>
  <si>
    <t>“三供一业”移交补助支出</t>
  </si>
  <si>
    <t>国有企业办职教幼教补助支出</t>
  </si>
  <si>
    <t>国有企业退休人员社会化管理补助支出</t>
  </si>
  <si>
    <t>国有企业改革成本支出</t>
  </si>
  <si>
    <t>离休干部医药费补助支出</t>
  </si>
  <si>
    <t>其他解决历史遗留问题及改革成本支出</t>
  </si>
  <si>
    <t>国有企业资本金注入</t>
  </si>
  <si>
    <t>国有经济结构调整支出</t>
  </si>
  <si>
    <t>公益性设施投资支出</t>
  </si>
  <si>
    <t>前瞻性战略性产业发展支出</t>
  </si>
  <si>
    <t>生态环境保护支出</t>
  </si>
  <si>
    <t>保障国家经济安全支出</t>
  </si>
  <si>
    <t>其他国有企业资本金注入</t>
  </si>
  <si>
    <t>国有企业政策性补贴</t>
  </si>
  <si>
    <t>国有企业政策性补贴（项）</t>
  </si>
  <si>
    <t>金融国有资本经营预算支出</t>
  </si>
  <si>
    <t>其他金融国有资本经营预算支出</t>
  </si>
  <si>
    <t>其他国有资本经营预算支出</t>
  </si>
  <si>
    <t>其他国有资本经营预算支出（项）</t>
  </si>
  <si>
    <t>地  区</t>
  </si>
  <si>
    <t>预算数</t>
  </si>
  <si>
    <t>合  计</t>
  </si>
  <si>
    <t>项目名称</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</si>
  <si>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</si>
  <si>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</si>
  <si>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</si>
  <si>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</si>
  <si>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</si>
  <si>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</si>
  <si>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</si>
  <si>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</si>
  <si>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</si>
  <si>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</si>
  <si>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</si>
  <si>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</si>
  <si>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</si>
  <si>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</si>
  <si>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</si>
  <si>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</si>
  <si>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</si>
  <si>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备注：我区社会保险基金主要是由省市统筹，年终由上级财政部门统一结算，所以全区社会保险基金预算收支平衡情况不作反映。</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</si>
  <si>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</si>
  <si>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</si>
  <si>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</si>
  <si>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</si>
  <si>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</si>
  <si>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</si>
  <si>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</si>
  <si>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</si>
  <si>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</si>
  <si>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</si>
  <si>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</si>
  <si>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</si>
  <si>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</si>
  <si>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</si>
  <si>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单位：亿元</t>
  </si>
  <si>
    <t>地   区</t>
  </si>
  <si>
    <t>2025年债务限额</t>
  </si>
  <si>
    <t>2025年债务余额预计执行数</t>
  </si>
  <si>
    <t>一般债务</t>
  </si>
  <si>
    <t>专项债务</t>
  </si>
  <si>
    <t>公  式</t>
  </si>
  <si>
    <t>A=B+C</t>
  </si>
  <si>
    <t>B</t>
  </si>
  <si>
    <t>C</t>
  </si>
  <si>
    <t>D=E+F</t>
  </si>
  <si>
    <t>E</t>
  </si>
  <si>
    <t>F</t>
  </si>
  <si>
    <t>昆明市</t>
  </si>
  <si>
    <t>注：1.本表反映上一年度本地区、本级及分地区地方政府债务限额及余额预计执行数。</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</si>
  <si>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</si>
  <si>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</si>
  <si>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</si>
  <si>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</si>
  <si>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</si>
  <si>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</si>
  <si>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</si>
  <si>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</si>
  <si>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</si>
  <si>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</si>
  <si>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</si>
  <si>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3.本表“四、2025年地方政府一般债务还本额”只包括地方政府一般债券还本和外贷还本，不包括按照财政部要求列支在“2310399地方政府其他一般债务还本支出”的置换存量隐性债务部分。</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</si>
  <si>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</si>
  <si>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</si>
  <si>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</si>
  <si>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</si>
  <si>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</si>
  <si>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</si>
  <si>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</si>
  <si>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注：1.本表反映本地区上两年度专项债务余额，上一年度专项债务限额、发行额、还本额及余额，本年度专项债务新增限额及限额。
    2.本表由县级以上地方各级财政部门在本级人民代表大会批准预算后二十日内公开。
    3.本表“四、2025年地方政府专项债务还本额”只包括地方政府专项债券还本额，不包括按照财政部要求列支在“2310499其他政府性基金债务还本支出”的置换存量隐性债务部分。</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</si>
  <si>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</si>
  <si>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</si>
  <si>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</si>
  <si>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</si>
  <si>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</si>
  <si>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</si>
  <si>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</si>
  <si>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</si>
  <si>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</si>
  <si>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</si>
  <si>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</si>
  <si>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</si>
  <si>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</si>
  <si>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</si>
  <si>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</si>
  <si>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</si>
  <si>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</si>
  <si>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</si>
  <si>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</si>
  <si>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</si>
  <si>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</si>
  <si>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</si>
  <si>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</si>
  <si>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</si>
  <si>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</si>
  <si>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</si>
  <si>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</si>
  <si>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</si>
  <si>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</si>
  <si>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</si>
  <si>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注：1.本表反映本地区上一年度地方政府债券（含再融资债券）发行及还本付息支出预计执行数、本年度地方政府债券还本付息支出预算数等。
    2.本表由县级以上地方各级财政部门在本级人民代表大会批准预算后二十日内公开。</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</si>
  <si>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</si>
  <si>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</si>
  <si>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</si>
  <si>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</si>
  <si>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</si>
  <si>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</si>
  <si>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序号</t>
  </si>
  <si>
    <t>项目类型</t>
  </si>
  <si>
    <t>项目主管部门</t>
  </si>
  <si>
    <t>债券性质</t>
  </si>
  <si>
    <t>债券规模</t>
  </si>
  <si>
    <t>...</t>
  </si>
  <si>
    <t>注：1、本表反映本级当年提前下达的新增地方政府债券资金使用安排，由县级以上地方各级财政部门在本级人民代表大会批准预算后二十日内公开。
    2、2026年初，官渡区尚未申报发行新增地方政府债券，本表为“空”。</t>
  </si>
  <si>
    <t>6-1   2026年官渡区本级重大政策和重点项目绩效目标表</t>
  </si>
  <si>
    <t>项目年度绩效目标</t>
  </si>
  <si>
    <t>一级指标</t>
  </si>
  <si>
    <t>二级指标</t>
  </si>
  <si>
    <t>三级指标</t>
  </si>
  <si>
    <t>指标性质</t>
  </si>
  <si>
    <t>指标值</t>
  </si>
  <si>
    <t>度量单位</t>
  </si>
  <si>
    <t>指标属性</t>
  </si>
  <si>
    <t>指标内容</t>
  </si>
  <si>
    <t>昆明市官渡区住房和城乡建设局</t>
  </si>
  <si>
    <t>官渡区巫家坝片区路网项目建设资金</t>
  </si>
  <si>
    <t>官渡4、409、241、392、393、390号路项目整改收尾工作</t>
  </si>
  <si>
    <t>产出指标</t>
  </si>
  <si>
    <t>数量指标</t>
  </si>
  <si>
    <t>工程完工率</t>
  </si>
  <si>
    <t>&gt;=</t>
  </si>
  <si>
    <t>90</t>
  </si>
  <si>
    <t>%</t>
  </si>
  <si>
    <t>定性指标</t>
  </si>
  <si>
    <t>官渡4、409、241、392、393、390号路烂尾项目整改收尾工作</t>
  </si>
  <si>
    <t>质量指标</t>
  </si>
  <si>
    <t>验收合格率</t>
  </si>
  <si>
    <t>=</t>
  </si>
  <si>
    <t>100</t>
  </si>
  <si>
    <t>效益指标</t>
  </si>
  <si>
    <t>社会效益</t>
  </si>
  <si>
    <t>综合使用率</t>
  </si>
  <si>
    <t>85</t>
  </si>
  <si>
    <t>满意度指标</t>
  </si>
  <si>
    <t>服务对象满意度</t>
  </si>
  <si>
    <t>受益对象满意度</t>
  </si>
  <si>
    <t>80</t>
  </si>
  <si>
    <t>官渡区地下排水管网排查服务采购（4个标段）项目经费</t>
  </si>
  <si>
    <t>为做好我区地下排水管网的排查工作，查清全区排水管网存在的雨污混接等问题，为解决我区排水问题奠定坚实基础。</t>
  </si>
  <si>
    <t>排查市政排水管网</t>
  </si>
  <si>
    <t>1259公里</t>
  </si>
  <si>
    <t>公里</t>
  </si>
  <si>
    <t>定量指标</t>
  </si>
  <si>
    <t>庭院小区</t>
  </si>
  <si>
    <t>1800公里</t>
  </si>
  <si>
    <t>数据录入规范率（录入GIS系统）</t>
  </si>
  <si>
    <t>时效指标</t>
  </si>
  <si>
    <t>时效 指标	整体工作完成及时率</t>
  </si>
  <si>
    <t>时效
指标	整体工作完成及时率</t>
  </si>
  <si>
    <t>雨污混流整改支撑成效</t>
  </si>
  <si>
    <t>公众满意度</t>
  </si>
  <si>
    <t>昆明市官渡区发展和改革局</t>
  </si>
  <si>
    <t>重点项目前期经费</t>
  </si>
  <si>
    <t>完成2026年度成功申报中央预算内资金、超长期特别国债资金、省级、市级及区级重大项目前期手续资金保障</t>
  </si>
  <si>
    <t>加强政府投资项目前期工作，促进项目开工建设</t>
  </si>
  <si>
    <t>保障完成2026年度成功申报中央预算内资金、超长期特别国债、省级、市级及区级重点项目前期经费</t>
  </si>
  <si>
    <t>拨付资金单位满意度</t>
  </si>
  <si>
    <t>95</t>
  </si>
  <si>
    <t>拨付资金单位满意</t>
  </si>
  <si>
    <t>昆明市官渡区应急管理局</t>
  </si>
  <si>
    <t>昆明市官渡区综合应急救援队伍建设经费</t>
  </si>
  <si>
    <t>组建市县综合应急救援队。市县两级根据本地人口数
量、经济规模、灾害事故特点、安全风险程度等因素，依规配齐
配强应急救援力量，在党委和政府领导下，由应急管理部门建设
管理，统一指挥、调度使用。市、县按照一专多能、一队多用、
布局合理、规模适度、专业高效、装备齐全、保障有力的标准，
依托地方扑火队、专职消防队以及其他骨干救援力量等，组建
综合应急救援队伍，作为常备救援力量，日常开展驻
点保障、灾害事故预防性检查巡查和技术服务等工作，突发事件
发生后第一时间救援</t>
  </si>
  <si>
    <t>150人每人每年8万元</t>
  </si>
  <si>
    <t>综合应急救援队员人数及费用标准</t>
  </si>
  <si>
    <t>元</t>
  </si>
  <si>
    <t>购买综合应急救援服务（150人综合应急救援队伍）</t>
  </si>
  <si>
    <t>保障辖区应急救援能力</t>
  </si>
  <si>
    <t>购买应急救援服务的队伍，防范各类安全责任事故</t>
  </si>
  <si>
    <t>提升保障辖区公共安全能力</t>
  </si>
  <si>
    <t>新组建的综合应急救援队伍提升保障辖区公共安全能力</t>
  </si>
  <si>
    <t>让居民安全感提升</t>
  </si>
  <si>
    <t>新组建应急救援队伍让居民安全感提升</t>
  </si>
  <si>
    <t>昆明市官渡区教育体育局</t>
  </si>
  <si>
    <t>保基本民生项目区级配套专项资金</t>
  </si>
  <si>
    <t xml:space="preserve">"全面贯彻落实国家及云南省中长期教育改革与发展规划纲要，加快推进学前教育普及化、加快推进义务教育均衡化、加快推进高中教育优质化、加快推进职业教育特色化、加快推进民办教育规范化，学校办学质量和办学效益显著提升。进一步优化全区教育资源的配置与合理布局，满足社会对公办普惠性教育的需求和对优质教育的需求。      
"						
</t>
  </si>
  <si>
    <t>"全区各级各类学校适龄学生顺利入学。 "</t>
  </si>
  <si>
    <t xml:space="preserve">"全区各级各类学校适龄学生顺利入学。
"
</t>
  </si>
  <si>
    <t>经济效益</t>
  </si>
  <si>
    <t>"按规划进度实施，保障教育教学工作正常开展。 "</t>
  </si>
  <si>
    <t xml:space="preserve">"按规划进度实施，保障教育教学工作正常开展。
"
</t>
  </si>
  <si>
    <t>"按照“以流入地政府为主，以公办学校为主”的原则，依法保障外来务工人员随迁子女公平接受义务教育，办成社会认可，人民群众满意的优质教育。 "</t>
  </si>
  <si>
    <t xml:space="preserve">"按照“以流入地政府为主，以公办学校为主”的原则，依法保障外来务工人员随迁子女公平接受义务教育，办成社会认可，人民群众满意的优质教育。
"
</t>
  </si>
  <si>
    <t>“三名工程”公费学位专项资金</t>
  </si>
  <si>
    <t>“三名工程”引进名校享受国家和当地政府相关优惠政策。接收招生计划的30%为公费学位学生，接收公费学位学生享受义务教育政策性补贴，包括生均公用经费及教师工资待遇补助，其中教师人员配备按公办学校初级职称教师待遇核拨经费补助（105000元/人.年）。</t>
  </si>
  <si>
    <t>资金到位率</t>
  </si>
  <si>
    <t>本级财政支付资金</t>
  </si>
  <si>
    <t>学生入学率</t>
  </si>
  <si>
    <t>群众满意度</t>
  </si>
  <si>
    <t>学前教育免保育教育费专项资金</t>
  </si>
  <si>
    <t xml:space="preserve">根据《国务院办公厅关于逐步推行免费学前教育的意见》（国办发〔2025〕27号）及《云南省财政厅  云南省教育厅关于做好2025年秋季学期免保育教育费有关工作的通知》，云南省自2025年秋季学期起，免除公办幼儿园学前一年在园儿童保育教育费，民办幼儿园就读的适龄儿童参照当地同类型公办幼儿园类型相应减免保育教育费，对因免保育教育费导致幼儿园收入减少的部分由各级财政部门和教育部门综合考虑补助幼儿园。
</t>
  </si>
  <si>
    <t>辖区幼儿园在读大班人数</t>
  </si>
  <si>
    <t>20996</t>
  </si>
  <si>
    <t>人</t>
  </si>
  <si>
    <t>官渡区辖区幼儿园在读大班人数</t>
  </si>
  <si>
    <t>保障全区教育均衡发展。</t>
  </si>
  <si>
    <t xml:space="preserve">保障全区教育均衡发展。
</t>
  </si>
  <si>
    <t>社会和家长满意。</t>
  </si>
  <si>
    <t xml:space="preserve">社会和家长满意。
</t>
  </si>
  <si>
    <t>教育费附加专项经费</t>
  </si>
  <si>
    <t xml:space="preserve">全面贯彻落实国家及云南省中长期教育改革与发展规划纲要，加快推进学前教育普及化、加快推进义务教育均衡化、加快推进高中教育优质化、加快推进职业教育特色化、加快推进民办教育规范化，学校办学质量和办学效益显著提升。进一步优化全区教育资源的配置与合理布局，满足社会对公办普惠性教育的需求和对优质教育的需求。						
</t>
  </si>
  <si>
    <t>全区各级各类学校适龄学生顺利入学。</t>
  </si>
  <si>
    <t xml:space="preserve">全区各级各类学校适龄学生顺利入学。
</t>
  </si>
  <si>
    <t>保障各级各类适龄学生顺利入学，义务教育水平从初步均衡向基本均衡发展。</t>
  </si>
  <si>
    <t xml:space="preserve">保障各级各类适龄学生顺利入学，义务教育水平从初步均衡向基本均衡发展。
</t>
  </si>
  <si>
    <t>按照“以流入地政府为主，以公办学校为主”的原则，依法保障外来务工人员随迁子女公平接受义务教育，办成社会认可，人民群众满意的优质教育。</t>
  </si>
  <si>
    <t xml:space="preserve">按照“以流入地政府为主，以公办学校为主”的原则，依法保障外来务工人员随迁子女公平接受义务教育，办成社会认可，人民群众满意的优质教育。
</t>
  </si>
  <si>
    <t>昆明市公安局官渡分局</t>
  </si>
  <si>
    <t>区禁毒办工作经费</t>
  </si>
  <si>
    <t>2026年主要工作目标是围绕区委区政府及上级部门确定的重点禁毒工作任务持续推进，严厉打击毒品犯罪，持续推进禁毒人民战争，完善本区域禁毒工作措施，深入开展禁毒宣传，指导好有关单位完成好各项禁毒工作任务，抓好辖区吸毒人员日常管理，组织好社区戒毒、社区康复工作。根据实际工作测算2026年需要工作经费20万元。</t>
  </si>
  <si>
    <t>做好日常禁毒工作，牵头处理全区禁毒工作中的相关问题，完成涉毒案件、吸毒人员社区戒毒，帮扶任务</t>
  </si>
  <si>
    <t>配备社区戒毒社区康复专职人员</t>
  </si>
  <si>
    <t>71</t>
  </si>
  <si>
    <t>按照市禁毒部门要求配备专职工作人员</t>
  </si>
  <si>
    <t>指导禁毒工作业务次数</t>
  </si>
  <si>
    <t>50</t>
  </si>
  <si>
    <t>次</t>
  </si>
  <si>
    <t>按照实际数量考核</t>
  </si>
  <si>
    <t>区域内毒品非法种植数量</t>
  </si>
  <si>
    <t>&lt;=</t>
  </si>
  <si>
    <t>200</t>
  </si>
  <si>
    <t>株</t>
  </si>
  <si>
    <t>按照实际查处量考核</t>
  </si>
  <si>
    <t>根据全区禁毒工作的形式，提出加强禁毒工作的对策建议和工作措施。</t>
  </si>
  <si>
    <t>禁毒工作综合检测</t>
  </si>
  <si>
    <t>良好</t>
  </si>
  <si>
    <t>按照考核结果确定</t>
  </si>
  <si>
    <t>年度预算执行率</t>
  </si>
  <si>
    <t>年终实际执行率</t>
  </si>
  <si>
    <t>社会效益指标</t>
  </si>
  <si>
    <t>定期分析全区禁毒工作形势，组织开展专题调研活动，适时研究制定符合我区禁毒工作特点，能有效推动全区禁毒工作的法律适用政策意见。</t>
  </si>
  <si>
    <t>吸食新型毒品人员有效遏制</t>
  </si>
  <si>
    <t>年终增长百分比</t>
  </si>
  <si>
    <t>社会公众对禁毒工作认知度</t>
  </si>
  <si>
    <t>问卷调查表</t>
  </si>
  <si>
    <t>可持续影响</t>
  </si>
  <si>
    <t>可持续影响指标</t>
  </si>
  <si>
    <t>有效遏制吸毒人员增长，完成工作目标任务</t>
  </si>
  <si>
    <t>禁毒大数据建设</t>
  </si>
  <si>
    <t>年终实际工作成效</t>
  </si>
  <si>
    <t>社会公众识毒防毒拒毒意识</t>
  </si>
  <si>
    <t>问卷调查统计表</t>
  </si>
  <si>
    <t>社会公众对禁毒工作宣传满意度</t>
  </si>
  <si>
    <t>社会公众对禁毒工作宣传满意度 ，完成年度工作目标任务</t>
  </si>
  <si>
    <t>昆明市官渡区卫生健康局</t>
  </si>
  <si>
    <t>全国计划生育特别扶助区级资金</t>
  </si>
  <si>
    <t>目标1：实施农村计划生育家庭奖励扶助制度，解决农村独生子女家庭的养老问题，提高部分计生家庭的发展能力，实施计划生育家庭特别扶助制度，缓解计划生育困难家庭在生产、生活、医疗和养老等方面的困难，为探索如何加大对“失独”家庭的保障进行了有益的探索，保障和改善民生，促进社会和谐与稳定，调整完善计划生育投入机制，支持建立较为完善的计划生育服务管理制度和家庭发展支持体系，推动人口计划生育工作由控制人口数量为主向调控总量、提升素质和促进人口长期均衡发展。目标2：对应享受奖励与扶助（包括“奖励与扶助制度”、“特别扶助制度”、一次性抚慰金、一次性奖励金、奖学金、城乡居民基本医疗保险个人参保费用）政策的人员，全部进行资格认定，并建立完善基本的信息档案，做到及时发放奖励与扶助资金。</t>
  </si>
  <si>
    <t>扶助对象建档率</t>
  </si>
  <si>
    <t>国家、省、市、区任务</t>
  </si>
  <si>
    <t>符合条件申报对象覆盖率</t>
  </si>
  <si>
    <t>发放及时率</t>
  </si>
  <si>
    <t>区级配套资金成本</t>
  </si>
  <si>
    <t>1812480</t>
  </si>
  <si>
    <t>目标人群政策知晓率</t>
  </si>
  <si>
    <t>艾滋病防治区级工作经费</t>
  </si>
  <si>
    <t>第一季度：安排部署2026年扩大检测、感染者管理、行为干预等工作，组织各街道采取多种方式对辖区居民和流动人口开展宣传并动员检测，最大限度发现艾滋病病毒感染者和病人。
第二季度：按照市级2026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</si>
  <si>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</si>
  <si>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</si>
  <si>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年</t>
  </si>
  <si>
    <t>省、市、区任务指标</t>
  </si>
  <si>
    <t>行为干预</t>
  </si>
  <si>
    <t>暗娼干预乡镇覆盖率达30% ；阳性暗娼信息通报率达100%。</t>
  </si>
  <si>
    <t>监测检测</t>
  </si>
  <si>
    <t>检测率</t>
  </si>
  <si>
    <t>各级医疗卫生机构按要求开展HIV监测检测工作，检测人数占当地常驻人口比例达到60%以上暗娼、男男性行为人群、性病就诊者及接触者检测覆盖率达90%以上，吸毒人群、HIV/AIDS阴性配偶/固定性伴检测覆盖率达92%以上。</t>
  </si>
  <si>
    <t>感染者管理</t>
  </si>
  <si>
    <t>累计报告的感染者和病人CD4检测率达90%以上；配偶/固定性伴检测率达90%以上；结核病检查率达95%以上；新报告感染者和病人抗病毒治疗成功转介率达95%以上；新报告感染者和病人溯源检测比例达15%以上；完成县区咨询和感染者网络专家建设，按要求完成培训，培训率及合格率达95%以上。</t>
  </si>
  <si>
    <t>临床治疗访</t>
  </si>
  <si>
    <t>治疗有效率</t>
  </si>
  <si>
    <t>抗病毒治疗比例达90%以上，治疗有效率达90%以上。抗病毒治疗病人病毒载量检测率不低于90%，病毒治疗病人CD4检测比例不低于90%，当年检测病毒载量的病人中病毒抑制率（即病毒载量低于最低检测值的比例）不低于80%</t>
  </si>
  <si>
    <t>母婴阻断、推套防艾工作</t>
  </si>
  <si>
    <t>阻断率</t>
  </si>
  <si>
    <t>母婴阻断：消除母婴艾滋病、梅毒、乙肝传播工作。推套防艾：在辖区内的宾馆、酒店、饭店、旅馆、招待所、路边小旅店等提供住宿的场所安全套摆放率达100%；按时规范报送安全套管理的相关信息报表。</t>
  </si>
  <si>
    <t>社区综合防治</t>
  </si>
  <si>
    <t>防治工作</t>
  </si>
  <si>
    <t>继续全面推广以家庭为基础、社区为依托、专业技术机构为指导的艾滋病综合防治模式，把各项防艾措施有效融入街道、居委会的常规工作之中，组织开展流动人口、老年人、暗娼等重点人群的综合防治工作。</t>
  </si>
  <si>
    <t>艾滋病综合防治示范区创建工作</t>
  </si>
  <si>
    <t>项目开展目标</t>
  </si>
  <si>
    <t>按年度计划开展国家示范区项目和社会组织参与防艾项目。</t>
  </si>
  <si>
    <t>项目完成时限</t>
  </si>
  <si>
    <t>2025</t>
  </si>
  <si>
    <t>减少经济社会负担</t>
  </si>
  <si>
    <t>治疗有效率＞90%，延长感染者寿命</t>
  </si>
  <si>
    <t>降低艾滋病个人和国家的医疗保险费用。</t>
  </si>
  <si>
    <t>发现率＞90%以上，减少艾滋病的传播</t>
  </si>
  <si>
    <t>降低我区艾滋病新发感染率、降低艾滋病死亡率、提高艾滋病感染者和病人的生存质量。</t>
  </si>
  <si>
    <t>&gt;</t>
  </si>
  <si>
    <t>任务要求</t>
  </si>
  <si>
    <t>内部人员满意度</t>
  </si>
  <si>
    <t>社会公众满意度</t>
  </si>
  <si>
    <t>昆明市官渡区残疾人联合会</t>
  </si>
  <si>
    <t>残疾人城乡居民基本医疗保险补助经费</t>
  </si>
  <si>
    <t>为贯彻落实《昆明市残疾人保障条例》，确保残疾人的合法权益得到保障，巩固拓展残疾人脱贫攻坚成果，防止“因病致贫、因病返贫”，鼓励和帮助残疾人积极参加城乡居民基本医疗保险，实现残疾人病有所医和“平等、参与、共享”的目标，促进和谐社会建设，昆明市残疾人参加城乡居民基本医疗保险个人缴费部分给予全额补助。
2026年预计补助5550人
1、一、二级重度2300人
2、三、四级3250人</t>
  </si>
  <si>
    <t>预计补助人数</t>
  </si>
  <si>
    <t>5550</t>
  </si>
  <si>
    <t>人次</t>
  </si>
  <si>
    <t>反映2025年残疾人城乡居民基本医疗保险补助覆盖情况</t>
  </si>
  <si>
    <t>一、二级重度残疾人补助标准</t>
  </si>
  <si>
    <t>280</t>
  </si>
  <si>
    <t>元/人</t>
  </si>
  <si>
    <t>反映一、二级重度残疾人补助标准</t>
  </si>
  <si>
    <t>三、四级残疾人补助标准</t>
  </si>
  <si>
    <t>400</t>
  </si>
  <si>
    <t>反映三、四级残疾人补助标准</t>
  </si>
  <si>
    <t>补助期限</t>
  </si>
  <si>
    <t>1.00</t>
  </si>
  <si>
    <t>反映项目完结时限</t>
  </si>
  <si>
    <t>为残疾人家庭节约费用成本</t>
  </si>
  <si>
    <t>180</t>
  </si>
  <si>
    <t>万元</t>
  </si>
  <si>
    <t>反映项目补助开展成果</t>
  </si>
  <si>
    <t>提高残疾人生活质量，增强残疾人社会幸福感</t>
  </si>
  <si>
    <t>有效提高</t>
  </si>
  <si>
    <t>是/否</t>
  </si>
  <si>
    <t>受补助残疾人对补助工作满意度</t>
  </si>
  <si>
    <t>反映受补助残疾人对补助工作满意度</t>
  </si>
  <si>
    <t>上级对补助工作满意度</t>
  </si>
  <si>
    <t>反映上级对补助工作满意度</t>
  </si>
  <si>
    <t>群众对补助工作的满意度</t>
  </si>
  <si>
    <t>反映群众对补助工作的满意度</t>
  </si>
  <si>
    <t>阳光家园计划残疾人托养专项经费</t>
  </si>
  <si>
    <t>当年区级残联一至二季度根据市级残联工作安排及下发的年审合格的托养机构名单开展残疾人托养工作，根据上一年度托养工作审计结果进行尾款支付；三至四季度根据托养进程及结算支付部分托养经费，第二年再根据审计结果进行尾款支付。当年预计托养符合条件的残疾人不低于140人（含市级配套资金）。
组织制定和实施残疾人“阳光家园”计划托养工作计划，促进和开展残疾人“阳光家园”计划托养服务工作减轻残疾家庭负担。同时，改善智力、精神和重度残疾人生存发展状况、满足残疾人托养服务要求，促进残疾人平等共享社会发展成果，使困难残疾人会到党和政府的关怀。实施“阳光家园计划”——智力 精神和重度肢体残疾人托养服务项目。</t>
  </si>
  <si>
    <t>符合开展托养服务的残疾人员数量</t>
  </si>
  <si>
    <t>140</t>
  </si>
  <si>
    <t>反映2026年残疾人托养人数</t>
  </si>
  <si>
    <t>当年区级残联一至二季度根据市级残联工作安排及下发的年审合格的托养机构名单开展残疾人托养工作，根据上一年度托养工作审计结果进行尾款支付；三至四季度根据托养进程及结算支付部分托养经费，第二年再根据审计结果进行尾款支付。当年预计托养符合条件的残疾人不低于140人（含市级配套资金）。
组织制定和实施残疾人“阳光家园”计划托养工作计划，促进和开展残疾人“阳光家园”计划托养服务工作减轻残疾家庭负担。同时，改善智力、精神和重度残疾人生存发展状况、满足残疾人托养服务要求，促进残疾人平等共享社会发展成果，使困难残疾人群体会到党和政府的关怀。实施“阳光家园计划”——智力 精神和重度肢体残疾人托养服务项目。</t>
  </si>
  <si>
    <t>残疾人托养服务类型</t>
  </si>
  <si>
    <t>3</t>
  </si>
  <si>
    <t>种</t>
  </si>
  <si>
    <t>仅限于智力、精神、重度肢体三种残疾类型</t>
  </si>
  <si>
    <t>残疾人托养服务年龄段</t>
  </si>
  <si>
    <t>年龄在16-59周岁</t>
  </si>
  <si>
    <t>对辖区内有托养需求并符合托养条件的年龄段残疾人进行规范审批</t>
  </si>
  <si>
    <t>完成时限</t>
  </si>
  <si>
    <t>年度内完成项目</t>
  </si>
  <si>
    <t>改善智力、精神和重度残疾人生存发展状况、满足残疾人托养服务要求，促进残疾人平等共享社会发展成果</t>
  </si>
  <si>
    <t>有效改善</t>
  </si>
  <si>
    <t>考察是否合理使用残疾人事业专项经费提高重度残疾人的社会保障</t>
  </si>
  <si>
    <t>长期有效减轻残疾人家庭负担，促进家庭关系和谐</t>
  </si>
  <si>
    <t>有效减轻</t>
  </si>
  <si>
    <t>反映阳光家园计划托养</t>
  </si>
  <si>
    <t>群众对残疾人服务工作的满意度</t>
  </si>
  <si>
    <t>持续改进重度残疾人服务，不断提高重度残疾人幸福感</t>
  </si>
  <si>
    <t>托养人员对托养机构满意度</t>
  </si>
  <si>
    <t>70</t>
  </si>
  <si>
    <t>反映托养人员对托养机构满意度</t>
  </si>
  <si>
    <t>受助家庭对托养服务满意度</t>
  </si>
  <si>
    <t>反映受助家庭对托养服务满意度</t>
  </si>
  <si>
    <t>成本指标</t>
  </si>
  <si>
    <t>经济成本指标</t>
  </si>
  <si>
    <t>4500</t>
  </si>
  <si>
    <t>元/人年</t>
  </si>
  <si>
    <t xml:space="preserve">反映项目是否按照标准进行补助
</t>
  </si>
  <si>
    <t>特殊困难残疾人临时救助经费</t>
  </si>
  <si>
    <t xml:space="preserve">在区委、政府的关心支持下，确保我区困难残疾人能过上欢乐祥和的传统佳节，切实把党和政府的关心及时送到困难残疾人家中；解决残疾人个人、家庭因患重大疾病、遇突发性灾难等特殊原因造成生活暂时困难，为辖区困难残疾人发放临时救助金，按季度对困难残疾人进行补助。			
</t>
  </si>
  <si>
    <t>预计救助人数</t>
  </si>
  <si>
    <t>反映2026年救助困难残疾人数量</t>
  </si>
  <si>
    <t>项目补助时限</t>
  </si>
  <si>
    <t>保障相应工作在2026年完成。</t>
  </si>
  <si>
    <t>预计为残疾人家庭节约经济成本</t>
  </si>
  <si>
    <t>25</t>
  </si>
  <si>
    <t>反映项目完成情况</t>
  </si>
  <si>
    <t>有效提升组织对残疾人生活状况的关怀</t>
  </si>
  <si>
    <t>反映有效提升组织对残疾人生活状况的关怀</t>
  </si>
  <si>
    <t>受助残疾人对服务工作满意度</t>
  </si>
  <si>
    <t>反映受助残疾人对服务工作满意度</t>
  </si>
  <si>
    <t>上级满意度</t>
  </si>
  <si>
    <t>反映上级对服务工作满意度</t>
  </si>
  <si>
    <t>康复工作专项经费</t>
  </si>
  <si>
    <t>2026年完成精神病人免费服药补助，上半年50%，下半年补助50%，其他工作项目完成100%。
当年开展残疾人各项康复工作，改善和提高他们的生活质量以及社会适应能力，解决残疾人所需，让残疾人普遍享有精准康复服务。按照《官渡区救助精神病患者免费服药暂行办法》官残通〔2016〕6号文，对全区精神病患者进行服药救助，完成超过1600名精神病人免费服药补助工作，减轻贫困精神病患者家庭的经济负担，降低肇事肇祸率的发生。根据《官渡区残疾人基本型辅助器具适配补贴办法（试行）》、《云南省残疾人基本型辅助器具适配服务工作指南》，开展2026年残疾人基本型辅助器具适配工作。按照《昆明市官渡区人民政府关于建立官渡区残疾儿童康复救助制度的实施意见》（官政笺〔2019〕2号）对符合条件的残疾儿童进行康复救助。</t>
  </si>
  <si>
    <t>基本型辅具适配率</t>
  </si>
  <si>
    <t>有需求且评估后符合适配条件的残疾人应配尽配。</t>
  </si>
  <si>
    <t>2026年完成精神病人免费服药补助，上半年50%，下半年补助50%，其他工作项目完成100%。
当年开展残疾人各项康复工作，改善和提高他们的生活质量以及社会适应能力，解决残疾人所需，让残疾人普遍享有精准康复服务。按照《官渡区救助精神病患者免费服药暂行办法》官残通〔2016〕6号文，对全区精神病患者进行服药救助，完成超过1600名精神病人免费服药补助工作，减轻贫困精神病患者家庭的经济负担，降低肇事肇祸率的发生。根据《官渡区残疾人基本型辅助器具适配补贴办法（试行）》、《云南省残疾人基本型辅助器具适配服务工作指南》，开展2026年残疾人基本型辅助器具适配工作。按照《昆明市官渡区人民政府关于建立官渡区残疾儿童康复救助制度的实施意见》（官政笺〔2019〕2号）对符合条件的残疾儿童进行康复救助，2026年儿童康复项目从2025年7月1日-2026年6月30日，截止2025年9月30日已收训儿童127人，预计需200万元（100人×2000元/月×10个月）。</t>
  </si>
  <si>
    <t>精神病人免费服药补助人数</t>
  </si>
  <si>
    <t>1600</t>
  </si>
  <si>
    <t>对全区精神病持证残疾人及时复核其申请资料并保障服药补助的发放。</t>
  </si>
  <si>
    <t>补助康复残疾儿童人数</t>
  </si>
  <si>
    <t>反映补助康复残疾儿童人数</t>
  </si>
  <si>
    <t>精神病人免费服药补助标准</t>
  </si>
  <si>
    <t>元/人*月</t>
  </si>
  <si>
    <t>反映精神病人免费服药补助标准</t>
  </si>
  <si>
    <t>项目完成期限</t>
  </si>
  <si>
    <t>反映当年康复工作开展情况</t>
  </si>
  <si>
    <t>社会幸福有所提升</t>
  </si>
  <si>
    <t>有所提升</t>
  </si>
  <si>
    <t>当年使残疾人的社会感、幸福感有所提升</t>
  </si>
  <si>
    <t>持续有效改善残疾人家庭生活状况</t>
  </si>
  <si>
    <t>残疾人康复后对生活质量满意率</t>
  </si>
  <si>
    <t>根据当年残疾人康复后访情况</t>
  </si>
  <si>
    <t>残疾人家庭对康复服务满意度</t>
  </si>
  <si>
    <t>反映残疾人家庭对康复服务满意度</t>
  </si>
  <si>
    <t>上级领导对康复工作满意度</t>
  </si>
  <si>
    <t>反映上级领导对康复工作满意度</t>
  </si>
  <si>
    <t>昆明市官渡区交通运输局</t>
  </si>
  <si>
    <t>官渡区2026年农村公路养护工程专项资金</t>
  </si>
  <si>
    <t>完成2026年农村公路养护工程，按进度支付工程项目款项。</t>
  </si>
  <si>
    <t>按时完工率</t>
  </si>
  <si>
    <t>实际完工率</t>
  </si>
  <si>
    <t>改善道路状况</t>
  </si>
  <si>
    <t>良</t>
  </si>
  <si>
    <t>道路改善实际情况</t>
  </si>
  <si>
    <t>周边群众满意度</t>
  </si>
  <si>
    <t>昆明市官渡区综合行政执法局</t>
  </si>
  <si>
    <t>官渡区道路绿化冻害植物恢复及整治工程经费</t>
  </si>
  <si>
    <t>根据昆明市人民政府办公厅《关于印发昆明市2016年度冻害植物灾后恢复工作方案的通知昆政发〔2016〕63号》及区委、区政府工作安排，由我局牵头完成官渡区道路绿化冻害植物恢复及整治工作，对官渡区范围内北京路、金源大道和国投大厦四周的季官路、季宏路、秀河路、云秀路恢复栽植乔木659株、灌木4783株、色带476.8平方米、修枝维护树木257棵以及冻害苗木清理。</t>
  </si>
  <si>
    <t>完成工程项目范围建设内容</t>
  </si>
  <si>
    <t>完成施工图设计内容</t>
  </si>
  <si>
    <t>满足国家现行的园林绿化工程建设质量验收标准</t>
  </si>
  <si>
    <t>工程一次性验收合格</t>
  </si>
  <si>
    <t>改善市容环境</t>
  </si>
  <si>
    <t>为官渡区打造宜居、出行、旅游城市，起到美化市容市貌，丰富城市多样性，有利人民群众身心健康，打造最和时宜的人居环景</t>
  </si>
  <si>
    <t>维护城市生态带多样性，建设生态城市，实现人与自然的和谐发展，园林绿化同城市人民的关系十分密切，在美化城市环境、保持生态平衡、发展旅游经济、优化投资环境、吸引各类人才、提高人居环境、实现城市可持续发展等方面具有不可替代的作用。</t>
  </si>
  <si>
    <t>社会公众</t>
  </si>
  <si>
    <t>社会公众或服务对象目实施的满意程度</t>
  </si>
  <si>
    <t>官渡区城乡绿化美化零星工程项目经费</t>
  </si>
  <si>
    <t>1.开展绿美城市建设工作，新建或提升改造46个各类公园                                                                                                                                                                                                                   2.开展绿美社区建设工作，完成13个绿美社区的建设工作</t>
  </si>
  <si>
    <t xml:space="preserve">新建或提升改造各类公园 </t>
  </si>
  <si>
    <t>46</t>
  </si>
  <si>
    <t>个</t>
  </si>
  <si>
    <t>开展绿美城市建设工作，新建或提升改造各类公园</t>
  </si>
  <si>
    <t>按照《昆明市官渡区城乡绿化美化三年行动（2022-2024年）实施方案》的通知官政办通【2022】38号的工作要求，完成主要任务指标，按照任务逐年推进实施</t>
  </si>
  <si>
    <t>按照方案内容及工作要求，完成主要任务指标</t>
  </si>
  <si>
    <t>通过各类建设工作，改善民居和生态环境</t>
  </si>
  <si>
    <t>系统性谋划推进、高水平规划设计、专业化种植管护，全面改善城乡人居环境，全力打造绿美城市、建设绿美社区、建设绿美河湖、建设绿美校园、建设绿美景区全新模式，为云南争当我国生态文明建设排头兵贡献官渡力量</t>
  </si>
  <si>
    <t>建设工作完成后对城市生态环境、绿化景观品质的提升</t>
  </si>
  <si>
    <t>“一年起步、两年筑景、三年成势”的思路，系统谋划推进，高水平规划设计，全面改善城乡环境。</t>
  </si>
  <si>
    <t>项目预期服务对象对项目实施的满意程度</t>
  </si>
  <si>
    <t>昆明市官渡区南部片区滇池流域生态廊道建设项目经费</t>
  </si>
  <si>
    <t>项目位于昆明市主城南部，项目的建设以优化城市生态安全屏障体系为主，构建城市生态廊道和生物多样性保护网络，提升生态系统质量和稳定性。</t>
  </si>
  <si>
    <t>项目位于昆明市主城南部，项目的建设以优化城市生态安全屏障体系为主，构建城市生态廊道和生物多样性保护网络，提升生态系统质量和稳定性。项目业主为官渡区城市管理局，委托云南睿城建设项目管理有限公司作为代建单位开展项目建设工作。2026年预算申请2550000元。</t>
  </si>
  <si>
    <t>创造良好绿化环境，为官渡区经济发展打好软环境建设基础，吸引更多的省内外投资。带动其他产业的经济发展,从而带动农民增收率。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</si>
  <si>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</si>
  <si>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</si>
  <si>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</si>
  <si>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</si>
  <si>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</si>
  <si>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此次绿化整治力图打造“春城无处不飞花”的城市名片，力争达到群众对公园建设效果满意</t>
  </si>
  <si>
    <t>昆明市官渡区水务局</t>
  </si>
  <si>
    <t>水务局零星应急处置建设项目经费</t>
  </si>
  <si>
    <t xml:space="preserve">确保辖区权限内河道（堤）、沟渠、涵闸、泵站等水利设施安全和正常运行。通过科学的管理，确保辖区内水工程设施运行安全，辖区内居民、企事业单位免受洪涝灾害，提高了工程的使用能力，使水资源得到优化调度和科学管理。						
</t>
  </si>
  <si>
    <t>管辖水利设施</t>
  </si>
  <si>
    <t>162.7</t>
  </si>
  <si>
    <t xml:space="preserve">辖区内共有河道及其支流33条，总长167.2公里，泵站、闸门、调蓄池等水利设施50余处，纳入环卫一体化管养考核的河道水面保洁面积161.38万平方米，河道绿化面积69.87万平方米。
</t>
  </si>
  <si>
    <t>按相关要求完成2024-2026年水务零星建设项目建设工程施工合同、官渡区水务局2022年至2023年零星建设项目规定的相关项目</t>
  </si>
  <si>
    <t>90%</t>
  </si>
  <si>
    <t xml:space="preserve">按照国家现行验收规范标准执行
</t>
  </si>
  <si>
    <t>按合同时限要求完成</t>
  </si>
  <si>
    <t>95%</t>
  </si>
  <si>
    <t xml:space="preserve">每年终对服务质量进行考核评估，考核合格后续签；若考核不合格，则终止合同
</t>
  </si>
  <si>
    <t>河道周边环境得到明显提升</t>
  </si>
  <si>
    <t>官渡区水利管理中心2026年水务零星应急处置建设项目</t>
  </si>
  <si>
    <t>生态效益</t>
  </si>
  <si>
    <t>河道周边环境得到明细提升</t>
  </si>
  <si>
    <t>提升水利业务管理、促进水利项目实施。</t>
  </si>
  <si>
    <t xml:space="preserve">确保辖区内水利设施充分发挥功能，提高片区蓄水、污水转输、补水、调水、排洪等能力。
</t>
  </si>
  <si>
    <t>社会公众满意</t>
  </si>
  <si>
    <t xml:space="preserve">使辖区内水工程设施充分发挥社会、生态环境、经济效益。
</t>
  </si>
  <si>
    <t>生态环境成本指标</t>
  </si>
  <si>
    <t>官渡区主城区年度公共排水设施运行维护经费</t>
  </si>
  <si>
    <t>按照市委、市政府的工作要求，目前，昆明排水公司负责运行维护官渡区建成区域公共排水设施，昆明排水公司全力做好官渡区公共排水设施运行维护工作，具体为公共排水设施日常巡查及案件处置、公共排水设施清淤、泵站、调蓄池及闸门运维管理、防汛排涝及应急抢修处置、以及技术服务、配合开展雨污分流改造等工作。</t>
  </si>
  <si>
    <t>公共排水设施清淤、公共排水设施日常巡查及案件处置、泵站、调蓄池及闸门运维管理、防汛排涝及应急抢修处置、配合区上完成各项工作，提供技术支持。</t>
  </si>
  <si>
    <t>公共排水设施运行维护完成率</t>
  </si>
  <si>
    <t>公共排水设施运行维护完成及时率</t>
  </si>
  <si>
    <t>1年</t>
  </si>
  <si>
    <t>年度工作任务及工作计划</t>
  </si>
  <si>
    <t>下达资金完成比例</t>
  </si>
  <si>
    <t>2026年市政排水设施运行维护完成情况</t>
  </si>
  <si>
    <t>公共排水设施的正常使用情况</t>
  </si>
  <si>
    <t>降低汛期灾害风险街道</t>
  </si>
  <si>
    <t>8</t>
  </si>
  <si>
    <t>保证我区公共排水设施正常使用</t>
  </si>
  <si>
    <t>2026年市政排水设施运行维护完成情况保证我区公共排水设施正常使用</t>
  </si>
  <si>
    <t>昆明市官渡区自然资源局</t>
  </si>
  <si>
    <t>林业资源管护专项资金</t>
  </si>
  <si>
    <t>依据《昆明市林业和草原局关于做好因财政事权及支出责任划分致天保工程森林管护经费减少相关工作的通知》（昆林发[2021]4号）、《官财预追加〔2021〕47号 官渡区财政局2021年预算追加（减）通知书》、官办通〔2022〕2号关于印发《官渡区全面推行林长制的实施方案》的通知等，为做好财权支出调整后我区林业资源管护工作，认真贯彻落实省、市、区党委和政府关于全面推行林长制的部署要求，加强全区林业资源护林队伍建设，通过森林管护人员积极制止偷砍滥伐林木、非法毁林开垦和侵占林地的行为，制止违章用火，阻止猎杀野生动物和破坏野生植物的违法行为等巡山护林工作内容，使官渡区6115亩林地资源得到有效管护。</t>
  </si>
  <si>
    <t>集体林管护面积</t>
  </si>
  <si>
    <t>6115</t>
  </si>
  <si>
    <t>亩</t>
  </si>
  <si>
    <t>考察是否完成林业管护面积</t>
  </si>
  <si>
    <t>确保开展林业资源管护工作，保质保量地完成各项工作任务</t>
  </si>
  <si>
    <t>确保开展林业资源管护工作，保质保量地完成各项工作任务。</t>
  </si>
  <si>
    <t>管护时限</t>
  </si>
  <si>
    <t>2026年1至12月</t>
  </si>
  <si>
    <t>月</t>
  </si>
  <si>
    <t>按照林业资源管护工作相关要求的时限执行。</t>
  </si>
  <si>
    <t>林业资源管护生态环境改善情况</t>
  </si>
  <si>
    <t>效果明显</t>
  </si>
  <si>
    <t>林业资源管护生态环境改善情况是否明显</t>
  </si>
  <si>
    <t>做好林业资源管护工作，为官渡区地方社会、经济、生态等各方面全面协调可持续发展提供保障</t>
  </si>
  <si>
    <t>做好林业资源管护相关保障工作，夯实基础，保障各项工作的有序开展，为官渡区社会经济生态的可持续健康发展助力。</t>
  </si>
  <si>
    <t>林区群众满意度</t>
  </si>
  <si>
    <t>考察涉及服务对象的满意度</t>
  </si>
  <si>
    <t>昆明市官渡区民政局</t>
  </si>
  <si>
    <t>集中供养孤儿生活补助资金</t>
  </si>
  <si>
    <t>根据昆明市民政局昆明市财政局关于落实孤儿等特困儿童基本生活补助标准的通知（昆民联发〔2020〕22号）文件要求，孤儿生活费按照要求对项目资金进行配套，资金按照要求专款专用，资金拨付有严格的审批程序。全区集中供养儿童提供了生活保障，覆盖率达100%。业务管理制度健全，补助程序规范，有效保障了受助对象的基本生活，对受助对象的健康成长起到了积极作用，使孤儿生活得更加幸福。2026年集中供养孤儿生活补助资金52.439016万元。</t>
  </si>
  <si>
    <t>孤儿纳入保障范围率</t>
  </si>
  <si>
    <t>符合条件补助对象</t>
  </si>
  <si>
    <t>反映孤儿纳入保障范围率。</t>
  </si>
  <si>
    <t>孤儿认定准确率</t>
  </si>
  <si>
    <t>反映孤儿认定准确率。</t>
  </si>
  <si>
    <t>救助资金发放及时率</t>
  </si>
  <si>
    <t>反映救助资金发放及时率。</t>
  </si>
  <si>
    <t>有效实现社会效益</t>
  </si>
  <si>
    <t>有效提升</t>
  </si>
  <si>
    <t>反映项目实施对社会效益提升情况。</t>
  </si>
  <si>
    <t>有利于民政工作可持续</t>
  </si>
  <si>
    <t>有效持续发展</t>
  </si>
  <si>
    <t>反映项目实施对民政工作的可持续发展情况。</t>
  </si>
  <si>
    <t>救助对象满意度</t>
  </si>
  <si>
    <t>反映获救助对象的满意程度。
救助对象满意度=调查中满意和较满意的获救助人员数/调查总人数*100%</t>
  </si>
  <si>
    <t>困难残疾人生活补贴、重残护理补贴专项资金</t>
  </si>
  <si>
    <t>为保障残疾人生存发展权益，做好残疾人福利保障工作，解决残疾人特殊生活困难和长期照护困难。两项补贴是解决困难残疾人和重度残疾人因生活困难和长期照护产生的额外支出的一项补充性福利保障制度，要立足经济社会发展状况，科学合理确定保障标准，逐步提高保障水平。对符合条件的困难残疾人、重度残疾人全覆盖，切实发挥两项补贴制度在社会保障体系中的补充作用。我区健全和完善便捷的申请、严格的审核、规范的发放工作机制；建立定期复核动态管理机制，做到应补尽补、应退则退。</t>
  </si>
  <si>
    <t>残疾人救助人数</t>
  </si>
  <si>
    <t>应救尽救</t>
  </si>
  <si>
    <t>反映是否将符合条件的残疾人均纳入救助范围情况。</t>
  </si>
  <si>
    <t>为保障残疾人生存发展权益，做好残疾人福利保障工作，解决残疾人特殊生活困难和长期照护困难。两项补贴是解决困难残疾人和重度残疾人因生活困难和长期照护产生的额外支出的一项补充性福利保障制度，要立足经济社会发展状况，科学合理确定保障标准，逐步提高保障水平。对符合条件的困难残疾人、重度残疾人全覆盖，切实发挥两项补贴制度在社会保障体系中的补充作用。我区健全和完善便捷的申请、严格的审核、规范的发放工作机制；建立定期复核动态管理机制，做的应补尽补、应退则退。2026年预计发放困难残疾人生活补贴、重残护理补贴470.7万元：①困难残疾人生活补贴95.58万元（885人×90元/月×12个月=955800元）；②重残护理补贴375.12万元，其中：一级残疾人员重残护理补贴（960人×110元/月×12个月=1267200元）；二级残疾人员重残护理补贴（2300人×90元/月×12个月=2484000元）。</t>
  </si>
  <si>
    <t>残疾人两项补贴标准合规率</t>
  </si>
  <si>
    <t>反映残疾人两项补贴发放标准是否严格按照文件标准执行情况。</t>
  </si>
  <si>
    <t>补贴发放及时率</t>
  </si>
  <si>
    <t>反映单位帮扶地区及人员补助及时发放率情况。
补助及时发放率=（当期发放补助金额/当期计划发放补助金额）*100%</t>
  </si>
  <si>
    <t>生活状况改善</t>
  </si>
  <si>
    <t>反映补助促进受助对象生活状况改善的情况。</t>
  </si>
  <si>
    <t>残疾人两项补贴制度</t>
  </si>
  <si>
    <t>进一步完善</t>
  </si>
  <si>
    <t>反映项目实施对残疾人两项补贴制度的促进改善情况。</t>
  </si>
  <si>
    <t>昆明市官渡区人力资源和社会保障局</t>
  </si>
  <si>
    <t>劳动人事争议仲裁专项工作经费</t>
  </si>
  <si>
    <t>完善对劳动人事争议仲裁办案辅助人员的配比，加强仲裁队伍建设，加大对仲裁基础设施及办案办公经费的投入，给人民群众提供高效、快捷、满意的仲裁服务，促进辖区内和谐劳动关系的建立。</t>
  </si>
  <si>
    <t>兼职仲裁员办案补贴，邮寄送达、留置送达、公告送达次数</t>
  </si>
  <si>
    <t>1000</t>
  </si>
  <si>
    <t>培训费、服装费、审辅助事务外包服务费、公益性岗位补贴和社保补贴费覆盖人数</t>
  </si>
  <si>
    <t>14</t>
  </si>
  <si>
    <t>卷宗档案数字化整理归档</t>
  </si>
  <si>
    <t>件</t>
  </si>
  <si>
    <t>资金在规定时间内下达率</t>
  </si>
  <si>
    <t>加强劳动人事争议仲裁稳定和谐劳动关系的作用</t>
  </si>
  <si>
    <t>持续加大劳动人事争议仲裁的标准化建设力度</t>
  </si>
  <si>
    <t>劳动者对劳动人事争议仲裁的满意度</t>
  </si>
  <si>
    <t>99</t>
  </si>
  <si>
    <t>用人单位对劳动人事争议仲裁的满意度</t>
  </si>
  <si>
    <t>律师对劳动人事争议仲裁的满意度</t>
  </si>
  <si>
    <t>昆明市官渡区文化和旅游局</t>
  </si>
  <si>
    <t>文旅康养产业链专项工作经费</t>
  </si>
  <si>
    <t>打造文旅康养示范区，带动文旅康养产业增加</t>
  </si>
  <si>
    <t>项目完成率</t>
  </si>
  <si>
    <t>文化站免费开放经费</t>
  </si>
  <si>
    <t>官渡区文化馆、图书馆、博物馆、街道(社区)综合文化服务中心利用资源优势，向公众免费开放活动场馆，不断扩大服务范围，扎实有效落实延时、错时开放。</t>
  </si>
  <si>
    <t>开放时长</t>
  </si>
  <si>
    <t>小时</t>
  </si>
  <si>
    <t>官渡区街道（社区）公共文化设施每周平均开放时长46.5小时。</t>
  </si>
  <si>
    <t>向社会提供公共文化设施开放，产品和服务供给的“15分钟综合文化服务圈”。努力打通公共文化服务“最后一公里”。</t>
  </si>
  <si>
    <t>群众满意度指标</t>
  </si>
  <si>
    <t>图书馆、文化馆免费开放经费</t>
  </si>
  <si>
    <t>官渡区文化馆、图书馆、利用资源优势，向公众免费开放活动场馆，不断扩大服务范围，扎实有效落实延时、错时开放。官渡区文化馆每周开放70余小时，官渡区图书馆每周开放61.5小时。</t>
  </si>
  <si>
    <t>60</t>
  </si>
  <si>
    <t>官渡区文化馆每周开放70余小时，官渡区图书馆每周开放61.5小时。官渡区街道（社区）公共文化设施每周平均开放时长46.5小时。</t>
  </si>
  <si>
    <t>开放质量</t>
  </si>
  <si>
    <t>公共文化设施严格落实错时、延时开放。</t>
  </si>
  <si>
    <t xml:space="preserve"> 群众满意度指标</t>
  </si>
  <si>
    <t>博物馆免费开放经费</t>
  </si>
  <si>
    <t>官渡区博物馆利用资源优势，向公众免费开放活动场馆，不断扩大服务范围，扎实有效落实延时、错时开放。</t>
  </si>
  <si>
    <t>免费开放时长</t>
  </si>
  <si>
    <t>群众满意度指标大于80%</t>
  </si>
  <si>
    <t>重点工作</t>
  </si>
  <si>
    <t>2026年工作重点及工作情况</t>
  </si>
  <si>
    <t>加强转移支付管理，密切关注中央和省市财政在“两重”、“两新”、城市更新等领域的投向，加强与上级财政部门的沟通，积极争取上级转移支付资金。收到上级转移支付后，对上级已明确具体补助对象及补助金额的，在7个工作日下达有关部门；对尚未明确补助对象补助金额的，原则上在收到转移支付资金后30日内分解下达；对部门未提出分配计划的项目报请区政府调整支出用途；对可暂缓实施的、因政策调整等无法实施的、不需按照原用途实施的支出项目资金，及时收回财政，压减收回的资金统筹用于“三保”支出等重点领域。</t>
  </si>
  <si>
    <t>举借债务</t>
  </si>
  <si>
    <r>
      <rPr>
        <sz val="12"/>
        <rFont val="宋体"/>
        <charset val="134"/>
      </rPr>
      <t>结合实际制定官渡区地方政府债务化解方案，对官渡区政府法定债务和隐性债务分类施策，一债一策，于年初下达各债务单位</t>
    </r>
    <r>
      <rPr>
        <sz val="12"/>
        <rFont val="Times New Roman"/>
        <charset val="134"/>
      </rPr>
      <t>2026</t>
    </r>
    <r>
      <rPr>
        <sz val="12"/>
        <rFont val="宋体"/>
        <charset val="134"/>
      </rPr>
      <t>年度债务化解任务，预判债务风险情况，采用申请再融资、单位筹集资金、财政统筹财政资金等方式完成本年度到期债务的化解任务、清理中小企业账款，压减政府债务余额，做好防风化债工作，坚守不发生债务系统性风险的底线。</t>
    </r>
    <r>
      <rPr>
        <sz val="12"/>
        <rFont val="Times New Roman"/>
        <charset val="134"/>
      </rPr>
      <t>2025</t>
    </r>
    <r>
      <rPr>
        <sz val="12"/>
        <rFont val="宋体"/>
        <charset val="134"/>
      </rPr>
      <t>年度未发生债务还本付息逾期的情况，地方政府债务风险可控。</t>
    </r>
  </si>
  <si>
    <t>预算绩效</t>
  </si>
  <si>
    <r>
      <rPr>
        <sz val="12"/>
        <color rgb="FF000000"/>
        <rFont val="宋体"/>
        <charset val="134"/>
      </rPr>
      <t>深入贯彻中央及省市关于深化零基预算改革的工作要求，</t>
    </r>
    <r>
      <rPr>
        <sz val="12"/>
        <rFont val="宋体"/>
        <charset val="134"/>
      </rPr>
      <t>持续落实官渡区年初预算项目事前绩效评估全覆盖，</t>
    </r>
    <r>
      <rPr>
        <sz val="12"/>
        <color rgb="FF000000"/>
        <rFont val="宋体"/>
        <charset val="134"/>
      </rPr>
      <t>强化全面预算绩效管理，清理整合财政专项资金政策，建立转移支付动态调整机制；加强成本效益分析，强化结果运用，不断优化财政资源配置；</t>
    </r>
    <r>
      <rPr>
        <sz val="12"/>
        <rFont val="宋体"/>
        <charset val="134"/>
      </rPr>
      <t>加大绩效信息公开力度，以公开促规范。</t>
    </r>
  </si>
  <si>
    <t>风险防控</t>
  </si>
  <si>
    <t>坚持“三保”支出在预算安排和执行中的优先顺序，加强财政运行综合监测，完善应急保障预案，科学调度资金，确保在关键时刻能够优先保障“三保”支出，兜牢兜实“三保”保障底线，确保财政平稳运行。深入实施国有企业改革深化提升行动，增强区属国有企业价值创造能力，以更高水平提高质量效益。落实金融体制改革，鼓励金融机构积极参与地方政府债务风险的防范化解。持续推进财税体制改革，用好财政政策空间，优化财政支出结构，通过建立现代财税体制，推动财政收支提质增效，基层“三保”保障有力，地方政府债务风险可控，形成财源结构合理、财政资源配置精准、财政权责清晰、激励与约束并重的财政治理格局。强化底线思维，提高供给能力，落实服务事项，合理规划建设基本公共服务设施。逐步化解存量债务、清理中小企业账款，严厉打击非法金融活动，积极稳妥化解房地产风险，坚决守住不发生系统性风险的底线。</t>
  </si>
  <si>
    <t>民生保障</t>
  </si>
  <si>
    <t>积极回应群众期盼，支持健全就业公共服务体系，加强高校毕业生、退役军人、农民工等重点群体就业兜底帮扶，更加突出就业优先导向，确保重点群体就业稳定。加大教育、医疗、养老等优质资源投入，安排资金用于支持加快医疗卫生发展短板，加大疾病救治、防控物资保障、疫苗接种等领域资金投入力度，保障好群众就医用药，重点支持老年人和患基础性疾病群体的防控，着力保健康、防重症。织密扎牢社会保障网，加快推进保障性住房建设，发展银发经济，健全分层分类的社会救助体系，推动人口高质量发展。对于到人到户到企业的惠企利民资金，严格按照政策规定据实安排补助资金，充分发挥直达资金惠企利民实效，推动农业转移人口市民化，确保政策精准有效落实到位。坚持党政机关过“紧日子”，尽力而为、量力而行，提高财政资源配置效率，兜住、兜准、兜牢民生底线。</t>
  </si>
  <si>
    <t>统筹增收</t>
  </si>
  <si>
    <t>牢固树立一盘棋思想，坚持依法依规征税收费，严肃收入组织工作纪律，统筹落实好减税降费政策和收入组织管理之间的关系。坚持依法依规堵漏增收，精准培育重点税源，以政策红利涵养税源，加强税收征管，促进非税增收。压减结转规模，着力优化财政资源配置，摸清资产底数，有效盘活政府和部门存量资源资产。发挥好政府投资的带动放大效应，重点支持新型基础设施建设，培育发展新动能。完善投融资机制，实施政府和社会资本合作新机制，支持社会资本参与新型基础设施等领域建设。</t>
  </si>
  <si>
    <t>财政管理</t>
  </si>
  <si>
    <t>细化落实预算管理制度改革任务，推动财政管理水平高质量发展。一是全面深化零基预算改革，推进财政支出标准化建设，规范预算支出管理；二是从严编制支出预算，加强全口径预算编制和执行约束力，努力压减一般性支出，将“过紧日子”的要求贯穿预算管理全过程；三是持续开展存量资金清理，从源头上杜绝产生新的存量资金；四是推进预算绩效管理提质增效，加大对全面预算绩效管理力度，逐步将全口径预算项目全部纳入绩效管理。同时加强绩效在项目全生命周期的跟踪监控，将绩效监控、绩效评价结果、事前绩效评估与预算编制更加紧密结合，加强结果应用和信息公开，不断提高全区可用资金使用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</si>
</sst>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0000"/>
    <numFmt numFmtId="178" formatCode="0.00_ "/>
    <numFmt numFmtId="179" formatCode="0\.0,&quot;0&quot;"/>
    <numFmt numFmtId="180" formatCode="0.0"/>
    <numFmt numFmtId="181" formatCode="#,##0_ "/>
    <numFmt numFmtId="182" formatCode="0.0%"/>
    <numFmt numFmtId="183" formatCode="_ * #,##0_ ;_ * \-#,##0_ ;_ * &quot;-&quot;??_ ;_ @_ "/>
    <numFmt numFmtId="184" formatCode="#,##0.0_ ;[Red]\-#,##0.0\ "/>
    <numFmt numFmtId="185" formatCode="#,##0.00_ ;\-#,##0.00;;"/>
    <numFmt numFmtId="186" formatCode="#,##0.00_);[Red]\(#,##0.00\)"/>
    <numFmt numFmtId="187" formatCode="#,##0.0_ "/>
    <numFmt numFmtId="188" formatCode="#,##0_ ;[Red]\-#,##0\ "/>
    <numFmt numFmtId="189" formatCode="#,##0_);[Red]\(#,##0\)"/>
    <numFmt numFmtId="190" formatCode="0_ "/>
  </numFmts>
  <fonts count="92">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4"/>
      <name val="宋体"/>
      <charset val="134"/>
      <scheme val="minor"/>
    </font>
    <font>
      <sz val="12"/>
      <color indexed="8"/>
      <name val="宋体"/>
      <charset val="134"/>
    </font>
    <font>
      <sz val="12"/>
      <name val="宋体"/>
      <charset val="134"/>
    </font>
    <font>
      <sz val="12"/>
      <color rgb="FF000000"/>
      <name val="宋体"/>
      <charset val="134"/>
    </font>
    <font>
      <sz val="14"/>
      <color indexed="8"/>
      <name val="宋体"/>
      <charset val="134"/>
    </font>
    <font>
      <sz val="11"/>
      <name val="宋体"/>
      <charset val="134"/>
      <scheme val="minor"/>
    </font>
    <font>
      <b/>
      <sz val="22"/>
      <color rgb="FF000000"/>
      <name val="宋体"/>
      <charset val="134"/>
    </font>
    <font>
      <b/>
      <sz val="23"/>
      <name val="宋体"/>
      <charset val="134"/>
    </font>
    <font>
      <b/>
      <sz val="23"/>
      <color rgb="FF000000"/>
      <name val="宋体"/>
      <charset val="134"/>
    </font>
    <font>
      <sz val="9"/>
      <color rgb="FF000000"/>
      <name val="宋体"/>
      <charset val="134"/>
    </font>
    <font>
      <sz val="9"/>
      <name val="宋体"/>
      <charset val="134"/>
    </font>
    <font>
      <sz val="11"/>
      <color rgb="FF000000"/>
      <name val="宋体"/>
      <charset val="134"/>
    </font>
    <font>
      <sz val="11"/>
      <name val="宋体"/>
      <charset val="134"/>
    </font>
    <font>
      <sz val="10"/>
      <color rgb="FF000000"/>
      <name val="宋体"/>
      <charset val="134"/>
    </font>
    <font>
      <sz val="10"/>
      <name val="宋体"/>
      <charset val="134"/>
    </font>
    <font>
      <b/>
      <sz val="14"/>
      <color rgb="FF000000"/>
      <name val="宋体"/>
      <charset val="134"/>
    </font>
    <font>
      <sz val="14"/>
      <color indexed="8"/>
      <name val="宋体"/>
      <charset val="134"/>
      <scheme val="minor"/>
    </font>
    <font>
      <sz val="12"/>
      <color indexed="8"/>
      <name val="宋体"/>
      <charset val="134"/>
      <scheme val="minor"/>
    </font>
    <font>
      <sz val="11"/>
      <color indexed="8"/>
      <name val="宋体"/>
      <charset val="134"/>
      <scheme val="minor"/>
    </font>
    <font>
      <b/>
      <sz val="20"/>
      <name val="SimSun"/>
      <charset val="134"/>
    </font>
    <font>
      <sz val="11"/>
      <name val="SimSun"/>
      <charset val="134"/>
    </font>
    <font>
      <b/>
      <sz val="14"/>
      <name val="SimSun"/>
      <charset val="134"/>
    </font>
    <font>
      <sz val="14"/>
      <name val="SimSun"/>
      <charset val="134"/>
    </font>
    <font>
      <sz val="14"/>
      <name val="宋体"/>
      <charset val="134"/>
    </font>
    <font>
      <b/>
      <sz val="14"/>
      <name val="宋体"/>
      <charset val="134"/>
    </font>
    <font>
      <sz val="14"/>
      <name val="Times New Roman"/>
      <charset val="134"/>
    </font>
    <font>
      <b/>
      <sz val="15"/>
      <name val="SimSun"/>
      <charset val="134"/>
    </font>
    <font>
      <sz val="9"/>
      <name val="SimSun"/>
      <charset val="134"/>
    </font>
    <font>
      <sz val="11"/>
      <color indexed="8"/>
      <name val="宋体"/>
      <charset val="134"/>
    </font>
    <font>
      <sz val="12"/>
      <name val="SimSun"/>
      <charset val="134"/>
    </font>
    <font>
      <sz val="14"/>
      <color theme="1"/>
      <name val="宋体"/>
      <charset val="134"/>
      <scheme val="minor"/>
    </font>
    <font>
      <sz val="14"/>
      <color indexed="8"/>
      <name val="Times New Roman"/>
      <charset val="134"/>
    </font>
    <font>
      <sz val="14"/>
      <name val="MS Serif"/>
      <charset val="134"/>
    </font>
    <font>
      <sz val="9"/>
      <color theme="1"/>
      <name val="宋体"/>
      <charset val="134"/>
    </font>
    <font>
      <b/>
      <sz val="20"/>
      <name val="方正小标宋简体"/>
      <charset val="134"/>
    </font>
    <font>
      <b/>
      <sz val="14"/>
      <color theme="1"/>
      <name val="宋体"/>
      <charset val="134"/>
    </font>
    <font>
      <sz val="14"/>
      <color theme="1"/>
      <name val="宋体"/>
      <charset val="134"/>
    </font>
    <font>
      <b/>
      <sz val="10"/>
      <name val="宋体"/>
      <charset val="134"/>
    </font>
    <font>
      <sz val="20"/>
      <color rgb="FF000000"/>
      <name val="方正小标宋简体"/>
      <charset val="134"/>
    </font>
    <font>
      <sz val="20"/>
      <color indexed="8"/>
      <name val="方正小标宋简体"/>
      <charset val="134"/>
    </font>
    <font>
      <b/>
      <sz val="14"/>
      <color indexed="8"/>
      <name val="宋体"/>
      <charset val="134"/>
    </font>
    <font>
      <b/>
      <sz val="14"/>
      <color theme="1"/>
      <name val="Times New Roman"/>
      <charset val="134"/>
    </font>
    <font>
      <b/>
      <sz val="14"/>
      <name val="Times New Roman"/>
      <charset val="134"/>
    </font>
    <font>
      <sz val="14"/>
      <color theme="1"/>
      <name val="Times New Roman"/>
      <charset val="134"/>
    </font>
    <font>
      <sz val="16"/>
      <color indexed="8"/>
      <name val="方正小标宋简体"/>
      <charset val="134"/>
    </font>
    <font>
      <sz val="16"/>
      <color indexed="8"/>
      <name val="宋体"/>
      <charset val="134"/>
    </font>
    <font>
      <b/>
      <sz val="12"/>
      <name val="宋体"/>
      <charset val="134"/>
    </font>
    <font>
      <sz val="20"/>
      <color indexed="8"/>
      <name val="华文中宋"/>
      <charset val="134"/>
    </font>
    <font>
      <b/>
      <sz val="14"/>
      <color indexed="8"/>
      <name val="Times New Roman"/>
      <charset val="134"/>
    </font>
    <font>
      <b/>
      <sz val="11"/>
      <name val="宋体"/>
      <charset val="134"/>
    </font>
    <font>
      <sz val="20"/>
      <color indexed="8"/>
      <name val="宋体"/>
      <charset val="134"/>
    </font>
    <font>
      <sz val="18"/>
      <color indexed="8"/>
      <name val="方正小标宋简体"/>
      <charset val="134"/>
    </font>
    <font>
      <sz val="20"/>
      <color theme="1"/>
      <name val="方正小标宋简体"/>
      <charset val="134"/>
    </font>
    <font>
      <sz val="12"/>
      <color theme="1"/>
      <name val="宋体"/>
      <charset val="134"/>
    </font>
    <font>
      <b/>
      <sz val="12"/>
      <color theme="1"/>
      <name val="宋体"/>
      <charset val="134"/>
    </font>
    <font>
      <sz val="14"/>
      <color indexed="9"/>
      <name val="宋体"/>
      <charset val="134"/>
    </font>
    <font>
      <sz val="20"/>
      <color theme="1"/>
      <name val="方正小标宋_GBK"/>
      <charset val="134"/>
    </font>
    <font>
      <sz val="12"/>
      <name val="宋体"/>
      <charset val="134"/>
      <scheme val="minor"/>
    </font>
    <font>
      <sz val="14"/>
      <name val="Arial"/>
      <charset val="134"/>
    </font>
    <font>
      <b/>
      <sz val="18"/>
      <color indexed="8"/>
      <name val="方正小标宋简体"/>
      <charset val="134"/>
    </font>
    <font>
      <sz val="14"/>
      <color indexed="8"/>
      <name val="Times New Roman"/>
      <charset val="0"/>
    </font>
    <font>
      <sz val="14"/>
      <name val="Times New Roman"/>
      <charset val="0"/>
    </font>
    <font>
      <b/>
      <sz val="11"/>
      <color indexed="8"/>
      <name val="宋体"/>
      <charset val="134"/>
    </font>
    <font>
      <b/>
      <sz val="12"/>
      <name val="Times New Roman"/>
      <charset val="134"/>
    </font>
    <font>
      <sz val="12"/>
      <color rgb="FFFF0000"/>
      <name val="宋体"/>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10"/>
      <name val="Arial"/>
      <charset val="134"/>
    </font>
    <font>
      <sz val="12"/>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indexed="8"/>
      </left>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0" fillId="4" borderId="14" applyNumberFormat="0" applyFont="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15" applyNumberFormat="0" applyFill="0" applyAlignment="0" applyProtection="0">
      <alignment vertical="center"/>
    </xf>
    <xf numFmtId="0" fontId="76" fillId="0" borderId="15" applyNumberFormat="0" applyFill="0" applyAlignment="0" applyProtection="0">
      <alignment vertical="center"/>
    </xf>
    <xf numFmtId="0" fontId="77" fillId="0" borderId="16" applyNumberFormat="0" applyFill="0" applyAlignment="0" applyProtection="0">
      <alignment vertical="center"/>
    </xf>
    <xf numFmtId="0" fontId="77" fillId="0" borderId="0" applyNumberFormat="0" applyFill="0" applyBorder="0" applyAlignment="0" applyProtection="0">
      <alignment vertical="center"/>
    </xf>
    <xf numFmtId="0" fontId="78" fillId="5" borderId="17" applyNumberFormat="0" applyAlignment="0" applyProtection="0">
      <alignment vertical="center"/>
    </xf>
    <xf numFmtId="0" fontId="79" fillId="6" borderId="18" applyNumberFormat="0" applyAlignment="0" applyProtection="0">
      <alignment vertical="center"/>
    </xf>
    <xf numFmtId="0" fontId="80" fillId="6" borderId="17" applyNumberFormat="0" applyAlignment="0" applyProtection="0">
      <alignment vertical="center"/>
    </xf>
    <xf numFmtId="0" fontId="81" fillId="7" borderId="19" applyNumberFormat="0" applyAlignment="0" applyProtection="0">
      <alignment vertical="center"/>
    </xf>
    <xf numFmtId="0" fontId="82" fillId="0" borderId="20" applyNumberFormat="0" applyFill="0" applyAlignment="0" applyProtection="0">
      <alignment vertical="center"/>
    </xf>
    <xf numFmtId="0" fontId="83" fillId="0" borderId="21" applyNumberFormat="0" applyFill="0" applyAlignment="0" applyProtection="0">
      <alignment vertical="center"/>
    </xf>
    <xf numFmtId="0" fontId="84" fillId="8" borderId="0" applyNumberFormat="0" applyBorder="0" applyAlignment="0" applyProtection="0">
      <alignment vertical="center"/>
    </xf>
    <xf numFmtId="0" fontId="85" fillId="9" borderId="0" applyNumberFormat="0" applyBorder="0" applyAlignment="0" applyProtection="0">
      <alignment vertical="center"/>
    </xf>
    <xf numFmtId="0" fontId="86" fillId="10" borderId="0" applyNumberFormat="0" applyBorder="0" applyAlignment="0" applyProtection="0">
      <alignment vertical="center"/>
    </xf>
    <xf numFmtId="0" fontId="87" fillId="11" borderId="0" applyNumberFormat="0" applyBorder="0" applyAlignment="0" applyProtection="0">
      <alignment vertical="center"/>
    </xf>
    <xf numFmtId="0" fontId="88" fillId="12" borderId="0" applyNumberFormat="0" applyBorder="0" applyAlignment="0" applyProtection="0">
      <alignment vertical="center"/>
    </xf>
    <xf numFmtId="0" fontId="88" fillId="13" borderId="0" applyNumberFormat="0" applyBorder="0" applyAlignment="0" applyProtection="0">
      <alignment vertical="center"/>
    </xf>
    <xf numFmtId="0" fontId="87" fillId="14" borderId="0" applyNumberFormat="0" applyBorder="0" applyAlignment="0" applyProtection="0">
      <alignment vertical="center"/>
    </xf>
    <xf numFmtId="0" fontId="87" fillId="15" borderId="0" applyNumberFormat="0" applyBorder="0" applyAlignment="0" applyProtection="0">
      <alignment vertical="center"/>
    </xf>
    <xf numFmtId="0" fontId="88" fillId="16" borderId="0" applyNumberFormat="0" applyBorder="0" applyAlignment="0" applyProtection="0">
      <alignment vertical="center"/>
    </xf>
    <xf numFmtId="0" fontId="88" fillId="17" borderId="0" applyNumberFormat="0" applyBorder="0" applyAlignment="0" applyProtection="0">
      <alignment vertical="center"/>
    </xf>
    <xf numFmtId="0" fontId="87" fillId="18" borderId="0" applyNumberFormat="0" applyBorder="0" applyAlignment="0" applyProtection="0">
      <alignment vertical="center"/>
    </xf>
    <xf numFmtId="0" fontId="87" fillId="19" borderId="0" applyNumberFormat="0" applyBorder="0" applyAlignment="0" applyProtection="0">
      <alignment vertical="center"/>
    </xf>
    <xf numFmtId="0" fontId="88" fillId="20" borderId="0" applyNumberFormat="0" applyBorder="0" applyAlignment="0" applyProtection="0">
      <alignment vertical="center"/>
    </xf>
    <xf numFmtId="0" fontId="88" fillId="21" borderId="0" applyNumberFormat="0" applyBorder="0" applyAlignment="0" applyProtection="0">
      <alignment vertical="center"/>
    </xf>
    <xf numFmtId="0" fontId="87" fillId="22" borderId="0" applyNumberFormat="0" applyBorder="0" applyAlignment="0" applyProtection="0">
      <alignment vertical="center"/>
    </xf>
    <xf numFmtId="0" fontId="87" fillId="23" borderId="0" applyNumberFormat="0" applyBorder="0" applyAlignment="0" applyProtection="0">
      <alignment vertical="center"/>
    </xf>
    <xf numFmtId="0" fontId="88" fillId="24" borderId="0" applyNumberFormat="0" applyBorder="0" applyAlignment="0" applyProtection="0">
      <alignment vertical="center"/>
    </xf>
    <xf numFmtId="0" fontId="88" fillId="25" borderId="0" applyNumberFormat="0" applyBorder="0" applyAlignment="0" applyProtection="0">
      <alignment vertical="center"/>
    </xf>
    <xf numFmtId="0" fontId="87" fillId="26" borderId="0" applyNumberFormat="0" applyBorder="0" applyAlignment="0" applyProtection="0">
      <alignment vertical="center"/>
    </xf>
    <xf numFmtId="0" fontId="87" fillId="27" borderId="0" applyNumberFormat="0" applyBorder="0" applyAlignment="0" applyProtection="0">
      <alignment vertical="center"/>
    </xf>
    <xf numFmtId="0" fontId="88" fillId="28" borderId="0" applyNumberFormat="0" applyBorder="0" applyAlignment="0" applyProtection="0">
      <alignment vertical="center"/>
    </xf>
    <xf numFmtId="0" fontId="88" fillId="29" borderId="0" applyNumberFormat="0" applyBorder="0" applyAlignment="0" applyProtection="0">
      <alignment vertical="center"/>
    </xf>
    <xf numFmtId="0" fontId="87" fillId="30" borderId="0" applyNumberFormat="0" applyBorder="0" applyAlignment="0" applyProtection="0">
      <alignment vertical="center"/>
    </xf>
    <xf numFmtId="0" fontId="87" fillId="31" borderId="0" applyNumberFormat="0" applyBorder="0" applyAlignment="0" applyProtection="0">
      <alignment vertical="center"/>
    </xf>
    <xf numFmtId="0" fontId="88" fillId="32" borderId="0" applyNumberFormat="0" applyBorder="0" applyAlignment="0" applyProtection="0">
      <alignment vertical="center"/>
    </xf>
    <xf numFmtId="0" fontId="88" fillId="33" borderId="0" applyNumberFormat="0" applyBorder="0" applyAlignment="0" applyProtection="0">
      <alignment vertical="center"/>
    </xf>
    <xf numFmtId="0" fontId="87" fillId="34" borderId="0" applyNumberFormat="0" applyBorder="0" applyAlignment="0" applyProtection="0">
      <alignment vertical="center"/>
    </xf>
    <xf numFmtId="0" fontId="6" fillId="0" borderId="0">
      <alignment vertical="center"/>
    </xf>
    <xf numFmtId="0" fontId="6" fillId="0" borderId="0">
      <alignment vertical="center"/>
    </xf>
    <xf numFmtId="0" fontId="14" fillId="0" borderId="0">
      <alignment vertical="center"/>
    </xf>
    <xf numFmtId="0" fontId="6" fillId="0" borderId="0">
      <alignment vertical="center"/>
    </xf>
    <xf numFmtId="0" fontId="32" fillId="0" borderId="0">
      <alignment vertical="center"/>
    </xf>
    <xf numFmtId="0" fontId="3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alignment vertical="center"/>
    </xf>
    <xf numFmtId="0" fontId="89" fillId="0" borderId="0">
      <alignment vertical="top"/>
      <protection locked="0"/>
    </xf>
    <xf numFmtId="49" fontId="14" fillId="0" borderId="2">
      <alignment horizontal="left" vertical="center" wrapText="1"/>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2" fillId="0" borderId="0">
      <alignment vertical="center"/>
    </xf>
    <xf numFmtId="0" fontId="6" fillId="0" borderId="0">
      <alignment vertical="center"/>
    </xf>
    <xf numFmtId="0" fontId="6" fillId="0" borderId="0">
      <alignment vertical="center"/>
    </xf>
    <xf numFmtId="0" fontId="90" fillId="0" borderId="0">
      <alignment vertical="center"/>
    </xf>
    <xf numFmtId="0" fontId="32" fillId="0" borderId="0">
      <alignment vertical="center"/>
    </xf>
    <xf numFmtId="0" fontId="3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8" fillId="0" borderId="0">
      <alignment vertical="center"/>
    </xf>
    <xf numFmtId="176" fontId="32" fillId="0" borderId="0" applyFont="0" applyFill="0" applyBorder="0" applyAlignment="0" applyProtection="0">
      <alignment vertical="center"/>
    </xf>
    <xf numFmtId="0" fontId="6" fillId="0" borderId="0">
      <alignment vertical="center"/>
    </xf>
  </cellStyleXfs>
  <cellXfs count="503">
    <xf numFmtId="0" fontId="0" fillId="0" borderId="0" xfId="0">
      <alignment vertical="center"/>
    </xf>
    <xf numFmtId="0" fontId="0" fillId="0" borderId="0" xfId="0" applyFont="1" applyFill="1" applyBorder="1" applyAlignment="1">
      <alignment vertical="center"/>
    </xf>
    <xf numFmtId="0" fontId="1" fillId="0" borderId="0" xfId="76" applyFont="1" applyFill="1" applyBorder="1" applyAlignment="1">
      <alignment horizontal="center" vertical="center"/>
    </xf>
    <xf numFmtId="0" fontId="2" fillId="0" borderId="1" xfId="76"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76" applyFont="1" applyFill="1" applyBorder="1" applyAlignment="1">
      <alignment horizontal="center" vertical="center"/>
    </xf>
    <xf numFmtId="0" fontId="5"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pplyProtection="1">
      <alignment vertical="center" wrapText="1"/>
      <protection locked="0"/>
    </xf>
    <xf numFmtId="0" fontId="7" fillId="0" borderId="1" xfId="0" applyNumberFormat="1" applyFont="1" applyFill="1" applyBorder="1" applyAlignment="1" applyProtection="1">
      <alignment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wrapText="1"/>
    </xf>
    <xf numFmtId="0" fontId="0" fillId="0" borderId="0" xfId="0" applyFont="1" applyFill="1" applyBorder="1" applyAlignment="1"/>
    <xf numFmtId="0" fontId="9" fillId="0" borderId="0" xfId="0" applyFont="1" applyFill="1" applyBorder="1" applyAlignment="1"/>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protection locked="0"/>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protection locked="0"/>
    </xf>
    <xf numFmtId="49" fontId="19" fillId="0" borderId="1" xfId="0" applyNumberFormat="1" applyFont="1" applyFill="1" applyBorder="1" applyAlignment="1" applyProtection="1">
      <alignment horizontal="left" vertical="center" wrapText="1"/>
    </xf>
    <xf numFmtId="0" fontId="9" fillId="0" borderId="1" xfId="0" applyFont="1" applyFill="1" applyBorder="1" applyAlignment="1"/>
    <xf numFmtId="0" fontId="0" fillId="0" borderId="1" xfId="0" applyFont="1" applyFill="1" applyBorder="1" applyAlignment="1"/>
    <xf numFmtId="49" fontId="7" fillId="0" borderId="1"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xf>
    <xf numFmtId="49" fontId="19" fillId="0" borderId="2" xfId="0" applyNumberFormat="1" applyFont="1" applyFill="1" applyBorder="1" applyAlignment="1" applyProtection="1">
      <alignment horizontal="left" vertical="center" wrapText="1"/>
    </xf>
    <xf numFmtId="0" fontId="20" fillId="0" borderId="0" xfId="0" applyFont="1" applyFill="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1"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177" fontId="26" fillId="0" borderId="1" xfId="0" applyNumberFormat="1" applyFont="1" applyFill="1" applyBorder="1" applyAlignment="1">
      <alignment horizontal="left" vertical="center" wrapText="1"/>
    </xf>
    <xf numFmtId="177" fontId="26" fillId="0" borderId="1"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0" fontId="8" fillId="0" borderId="0" xfId="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right" vertical="center" wrapText="1"/>
    </xf>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7" fillId="0" borderId="1" xfId="0" applyFont="1" applyFill="1" applyBorder="1" applyAlignment="1">
      <alignment horizontal="center" vertical="center" wrapText="1"/>
    </xf>
    <xf numFmtId="4" fontId="29" fillId="0" borderId="1" xfId="0" applyNumberFormat="1" applyFont="1" applyFill="1" applyBorder="1" applyAlignment="1">
      <alignment horizontal="right" vertical="center" wrapText="1"/>
    </xf>
    <xf numFmtId="0" fontId="27" fillId="0" borderId="1" xfId="0" applyFont="1" applyFill="1" applyBorder="1" applyAlignment="1">
      <alignment horizontal="left" vertical="center"/>
    </xf>
    <xf numFmtId="0" fontId="28" fillId="0" borderId="1" xfId="0" applyFont="1" applyFill="1" applyBorder="1" applyAlignment="1">
      <alignment horizontal="left" vertical="center"/>
    </xf>
    <xf numFmtId="177" fontId="29" fillId="0" borderId="1" xfId="0" applyNumberFormat="1" applyFont="1" applyFill="1" applyBorder="1" applyAlignment="1">
      <alignment horizontal="right" vertical="center" wrapText="1"/>
    </xf>
    <xf numFmtId="0" fontId="30" fillId="0" borderId="0" xfId="0" applyFont="1" applyFill="1" applyBorder="1" applyAlignment="1">
      <alignment vertical="center"/>
    </xf>
    <xf numFmtId="0" fontId="31" fillId="0" borderId="0" xfId="0" applyFont="1" applyFill="1" applyBorder="1" applyAlignment="1">
      <alignment vertical="center"/>
    </xf>
    <xf numFmtId="0" fontId="1" fillId="0" borderId="0"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7" fillId="0" borderId="0" xfId="0" applyFont="1" applyFill="1" applyBorder="1" applyAlignment="1">
      <alignment vertical="center" wrapText="1"/>
    </xf>
    <xf numFmtId="0" fontId="24" fillId="0" borderId="0" xfId="0" applyFont="1" applyFill="1" applyBorder="1" applyAlignment="1">
      <alignment vertical="center" wrapText="1"/>
    </xf>
    <xf numFmtId="0" fontId="26" fillId="0" borderId="0" xfId="0" applyFont="1" applyFill="1" applyBorder="1" applyAlignment="1">
      <alignment vertical="center" wrapText="1"/>
    </xf>
    <xf numFmtId="0" fontId="27" fillId="0" borderId="1" xfId="0" applyFont="1" applyFill="1" applyBorder="1" applyAlignment="1">
      <alignment vertical="center" wrapText="1"/>
    </xf>
    <xf numFmtId="4" fontId="29" fillId="0" borderId="1" xfId="0" applyNumberFormat="1" applyFont="1" applyFill="1" applyBorder="1" applyAlignment="1">
      <alignment vertical="center" wrapText="1"/>
    </xf>
    <xf numFmtId="178" fontId="8" fillId="0" borderId="0" xfId="0" applyNumberFormat="1" applyFont="1" applyFill="1" applyBorder="1" applyAlignment="1">
      <alignment vertical="center"/>
    </xf>
    <xf numFmtId="0" fontId="31" fillId="0" borderId="0" xfId="0" applyFont="1" applyFill="1" applyBorder="1" applyAlignment="1">
      <alignment horizontal="left" vertical="center" wrapText="1"/>
    </xf>
    <xf numFmtId="0" fontId="32" fillId="0" borderId="0" xfId="0" applyFont="1" applyFill="1" applyBorder="1" applyAlignment="1">
      <alignment vertical="center"/>
    </xf>
    <xf numFmtId="0" fontId="31" fillId="0" borderId="0" xfId="0" applyFont="1" applyFill="1" applyBorder="1" applyAlignment="1">
      <alignment vertical="center" wrapText="1"/>
    </xf>
    <xf numFmtId="0" fontId="24" fillId="0" borderId="0" xfId="0" applyFont="1" applyFill="1" applyBorder="1" applyAlignment="1">
      <alignment horizontal="right" vertical="center" wrapText="1"/>
    </xf>
    <xf numFmtId="0" fontId="33" fillId="0" borderId="0" xfId="0" applyFont="1" applyFill="1" applyBorder="1" applyAlignment="1">
      <alignment vertical="center" wrapText="1"/>
    </xf>
    <xf numFmtId="0" fontId="5" fillId="0" borderId="0" xfId="0" applyFont="1" applyFill="1" applyBorder="1" applyAlignment="1">
      <alignment vertical="center"/>
    </xf>
    <xf numFmtId="178" fontId="22" fillId="0" borderId="0" xfId="0" applyNumberFormat="1" applyFont="1" applyFill="1" applyBorder="1" applyAlignment="1">
      <alignment vertical="center"/>
    </xf>
    <xf numFmtId="178" fontId="6" fillId="0" borderId="0" xfId="0" applyNumberFormat="1" applyFont="1" applyFill="1" applyBorder="1" applyAlignment="1">
      <alignment vertical="center" wrapText="1"/>
    </xf>
    <xf numFmtId="0" fontId="6" fillId="0" borderId="0" xfId="0" applyFont="1" applyFill="1" applyBorder="1" applyAlignment="1">
      <alignment vertical="center" wrapText="1"/>
    </xf>
    <xf numFmtId="0" fontId="22" fillId="0" borderId="0" xfId="0" applyFont="1" applyFill="1" applyBorder="1" applyAlignment="1">
      <alignment horizontal="center" vertical="center"/>
    </xf>
    <xf numFmtId="43" fontId="22" fillId="0" borderId="0" xfId="0" applyNumberFormat="1" applyFont="1" applyFill="1" applyBorder="1" applyAlignment="1">
      <alignment vertical="center"/>
    </xf>
    <xf numFmtId="0" fontId="1" fillId="0" borderId="0" xfId="63" applyNumberFormat="1" applyFont="1" applyFill="1" applyAlignment="1" applyProtection="1">
      <alignment horizontal="center" vertical="center" wrapText="1"/>
    </xf>
    <xf numFmtId="0" fontId="24"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1" xfId="0" applyFont="1" applyFill="1" applyBorder="1" applyAlignment="1">
      <alignment vertical="center" wrapText="1"/>
    </xf>
    <xf numFmtId="43" fontId="20" fillId="0" borderId="1" xfId="0" applyNumberFormat="1" applyFont="1" applyFill="1" applyBorder="1" applyAlignment="1">
      <alignment vertical="center"/>
    </xf>
    <xf numFmtId="41" fontId="20" fillId="0" borderId="0" xfId="0" applyNumberFormat="1" applyFont="1" applyFill="1" applyBorder="1" applyAlignment="1">
      <alignment vertical="center"/>
    </xf>
    <xf numFmtId="0" fontId="34" fillId="0" borderId="1" xfId="0" applyFont="1" applyFill="1" applyBorder="1" applyAlignment="1">
      <alignment horizontal="center" vertical="center"/>
    </xf>
    <xf numFmtId="43" fontId="35" fillId="0" borderId="1" xfId="0" applyNumberFormat="1" applyFont="1" applyFill="1" applyBorder="1" applyAlignment="1">
      <alignment vertical="center"/>
    </xf>
    <xf numFmtId="43" fontId="20" fillId="0" borderId="0" xfId="0" applyNumberFormat="1" applyFont="1" applyFill="1" applyBorder="1" applyAlignment="1">
      <alignment vertical="center"/>
    </xf>
    <xf numFmtId="0" fontId="6" fillId="0" borderId="0" xfId="63" applyFill="1" applyAlignment="1"/>
    <xf numFmtId="0" fontId="6" fillId="0" borderId="0" xfId="63" applyAlignment="1"/>
    <xf numFmtId="0" fontId="6" fillId="0" borderId="0" xfId="63" applyAlignment="1">
      <alignment horizontal="right" vertical="center"/>
    </xf>
    <xf numFmtId="0" fontId="1" fillId="0" borderId="0" xfId="63" applyNumberFormat="1" applyFont="1" applyFill="1" applyAlignment="1" applyProtection="1">
      <alignment horizontal="right" vertical="center" wrapText="1"/>
    </xf>
    <xf numFmtId="0" fontId="8" fillId="0" borderId="0" xfId="51" applyFont="1" applyAlignment="1" applyProtection="1">
      <alignment horizontal="left" vertical="center"/>
    </xf>
    <xf numFmtId="179" fontId="36" fillId="0" borderId="0" xfId="51" applyNumberFormat="1" applyFont="1" applyAlignment="1">
      <alignment horizontal="right" vertical="center"/>
    </xf>
    <xf numFmtId="0" fontId="36" fillId="0" borderId="0" xfId="51" applyFont="1" applyAlignment="1">
      <alignment horizontal="right" vertical="center"/>
    </xf>
    <xf numFmtId="180" fontId="36" fillId="0" borderId="0" xfId="51" applyNumberFormat="1" applyFont="1" applyFill="1" applyBorder="1" applyAlignment="1" applyProtection="1">
      <alignment horizontal="right" vertical="center"/>
    </xf>
    <xf numFmtId="2" fontId="28" fillId="0" borderId="1" xfId="57" applyNumberFormat="1" applyFont="1" applyFill="1" applyBorder="1" applyAlignment="1" applyProtection="1">
      <alignment horizontal="center" vertical="center" wrapText="1"/>
    </xf>
    <xf numFmtId="0" fontId="6" fillId="0" borderId="0" xfId="50" applyAlignment="1">
      <alignment horizontal="center" vertical="center"/>
    </xf>
    <xf numFmtId="49" fontId="28" fillId="0" borderId="1" xfId="55" applyNumberFormat="1" applyFont="1" applyFill="1" applyBorder="1" applyAlignment="1" applyProtection="1">
      <alignment horizontal="left" vertical="center"/>
    </xf>
    <xf numFmtId="181" fontId="28" fillId="0" borderId="1" xfId="74" applyNumberFormat="1" applyFont="1" applyFill="1" applyBorder="1" applyAlignment="1">
      <alignment horizontal="right" vertical="center" wrapText="1"/>
    </xf>
    <xf numFmtId="181" fontId="28" fillId="0" borderId="1" xfId="1" applyNumberFormat="1" applyFont="1" applyFill="1" applyBorder="1" applyAlignment="1" applyProtection="1">
      <alignment horizontal="right" vertical="center" wrapText="1"/>
    </xf>
    <xf numFmtId="182" fontId="28" fillId="0" borderId="1" xfId="3" applyNumberFormat="1" applyFont="1" applyFill="1" applyBorder="1" applyAlignment="1">
      <alignment horizontal="right" vertical="center" wrapText="1"/>
    </xf>
    <xf numFmtId="49" fontId="27" fillId="0" borderId="1" xfId="55" applyNumberFormat="1" applyFont="1" applyFill="1" applyBorder="1" applyAlignment="1" applyProtection="1">
      <alignment horizontal="left" vertical="center"/>
    </xf>
    <xf numFmtId="181" fontId="27" fillId="0" borderId="1" xfId="74" applyNumberFormat="1" applyFont="1" applyFill="1" applyBorder="1" applyAlignment="1">
      <alignment horizontal="right" vertical="center" wrapText="1"/>
    </xf>
    <xf numFmtId="181" fontId="27" fillId="0" borderId="1" xfId="1" applyNumberFormat="1" applyFont="1" applyFill="1" applyBorder="1" applyAlignment="1" applyProtection="1">
      <alignment vertical="center" wrapText="1"/>
    </xf>
    <xf numFmtId="182" fontId="27" fillId="0" borderId="1" xfId="68" applyNumberFormat="1" applyFont="1" applyFill="1" applyBorder="1" applyAlignment="1">
      <alignment horizontal="right" vertical="center" wrapText="1"/>
    </xf>
    <xf numFmtId="182" fontId="28" fillId="0" borderId="1" xfId="68" applyNumberFormat="1" applyFont="1" applyFill="1" applyBorder="1" applyAlignment="1">
      <alignment horizontal="right" vertical="center" wrapText="1"/>
    </xf>
    <xf numFmtId="181" fontId="27" fillId="0" borderId="1" xfId="1" applyNumberFormat="1" applyFont="1" applyFill="1" applyBorder="1" applyAlignment="1" applyProtection="1">
      <alignment horizontal="right" vertical="center" wrapText="1"/>
    </xf>
    <xf numFmtId="181" fontId="28" fillId="0" borderId="1" xfId="1" applyNumberFormat="1" applyFont="1" applyFill="1" applyBorder="1" applyAlignment="1">
      <alignment horizontal="center" vertical="center" wrapText="1"/>
    </xf>
    <xf numFmtId="183" fontId="28" fillId="0" borderId="1" xfId="1" applyNumberFormat="1" applyFont="1" applyFill="1" applyBorder="1" applyAlignment="1">
      <alignment horizontal="right" vertical="center" wrapText="1"/>
    </xf>
    <xf numFmtId="181" fontId="27" fillId="0" borderId="1" xfId="1" applyNumberFormat="1" applyFont="1" applyFill="1" applyBorder="1" applyAlignment="1">
      <alignment horizontal="center" vertical="center" wrapText="1"/>
    </xf>
    <xf numFmtId="183" fontId="27" fillId="0" borderId="1" xfId="1" applyNumberFormat="1" applyFont="1" applyFill="1" applyBorder="1" applyAlignment="1">
      <alignment horizontal="right" vertical="center" wrapText="1"/>
    </xf>
    <xf numFmtId="0" fontId="28" fillId="0" borderId="1" xfId="1" applyNumberFormat="1" applyFont="1" applyFill="1" applyBorder="1" applyAlignment="1">
      <alignment horizontal="right" vertical="center" wrapText="1"/>
    </xf>
    <xf numFmtId="0" fontId="27" fillId="0" borderId="1" xfId="1" applyNumberFormat="1" applyFont="1" applyFill="1" applyBorder="1" applyAlignment="1">
      <alignment horizontal="right" vertical="center" wrapText="1"/>
    </xf>
    <xf numFmtId="3" fontId="28" fillId="0" borderId="1" xfId="1" applyNumberFormat="1" applyFont="1" applyFill="1" applyBorder="1" applyAlignment="1">
      <alignment horizontal="right" vertical="center" wrapText="1"/>
    </xf>
    <xf numFmtId="3" fontId="27" fillId="0" borderId="1" xfId="1" applyNumberFormat="1" applyFont="1" applyFill="1" applyBorder="1" applyAlignment="1">
      <alignment horizontal="right" vertical="center" wrapText="1"/>
    </xf>
    <xf numFmtId="181" fontId="27" fillId="2" borderId="1" xfId="1" applyNumberFormat="1" applyFont="1" applyFill="1" applyBorder="1" applyAlignment="1" applyProtection="1">
      <alignment horizontal="right" vertical="center" wrapText="1"/>
    </xf>
    <xf numFmtId="49" fontId="28" fillId="0" borderId="1" xfId="53" applyNumberFormat="1" applyFont="1" applyFill="1" applyBorder="1" applyAlignment="1" applyProtection="1">
      <alignment horizontal="distributed" vertical="center" indent="1"/>
    </xf>
    <xf numFmtId="182" fontId="28" fillId="0" borderId="1"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28" fillId="0" borderId="1" xfId="1" applyNumberFormat="1" applyFont="1" applyFill="1" applyBorder="1" applyAlignment="1">
      <alignment horizontal="right" vertical="center" wrapText="1"/>
    </xf>
    <xf numFmtId="49" fontId="28" fillId="0" borderId="1" xfId="53" applyNumberFormat="1" applyFont="1" applyFill="1" applyBorder="1" applyAlignment="1" applyProtection="1">
      <alignment horizontal="left" vertical="center"/>
    </xf>
    <xf numFmtId="0" fontId="27" fillId="0" borderId="1" xfId="50" applyFont="1" applyFill="1" applyBorder="1" applyAlignment="1">
      <alignment horizontal="left" vertical="center" wrapText="1"/>
    </xf>
    <xf numFmtId="181" fontId="6" fillId="0" borderId="0" xfId="63" applyNumberFormat="1" applyAlignment="1">
      <alignment horizontal="right" vertical="center"/>
    </xf>
    <xf numFmtId="0" fontId="6" fillId="0" borderId="0" xfId="50" applyFill="1" applyAlignment="1"/>
    <xf numFmtId="0" fontId="6" fillId="0" borderId="0" xfId="50" applyAlignment="1"/>
    <xf numFmtId="0" fontId="1" fillId="0" borderId="0" xfId="50" applyNumberFormat="1" applyFont="1" applyFill="1" applyAlignment="1" applyProtection="1">
      <alignment horizontal="center" vertical="center" wrapText="1"/>
    </xf>
    <xf numFmtId="0" fontId="27" fillId="0" borderId="0" xfId="50" applyFont="1" applyFill="1" applyAlignment="1" applyProtection="1">
      <alignment horizontal="left" vertical="center"/>
    </xf>
    <xf numFmtId="179" fontId="27" fillId="0" borderId="0" xfId="50" applyNumberFormat="1" applyFont="1" applyFill="1" applyAlignment="1" applyProtection="1">
      <alignment horizontal="right"/>
    </xf>
    <xf numFmtId="0" fontId="29" fillId="0" borderId="0" xfId="50" applyFont="1" applyFill="1" applyAlignment="1">
      <alignment vertical="center"/>
    </xf>
    <xf numFmtId="0" fontId="27" fillId="0" borderId="0" xfId="50" applyFont="1" applyFill="1" applyAlignment="1">
      <alignment horizontal="right" vertical="center"/>
    </xf>
    <xf numFmtId="0" fontId="28" fillId="0" borderId="1" xfId="50" applyNumberFormat="1" applyFont="1" applyFill="1" applyBorder="1" applyAlignment="1" applyProtection="1">
      <alignment horizontal="center" vertical="center"/>
    </xf>
    <xf numFmtId="0" fontId="28" fillId="0" borderId="1" xfId="50" applyNumberFormat="1" applyFont="1" applyFill="1" applyBorder="1" applyAlignment="1" applyProtection="1">
      <alignment horizontal="center" vertical="center" wrapText="1"/>
    </xf>
    <xf numFmtId="49" fontId="28" fillId="0" borderId="1" xfId="62" applyNumberFormat="1" applyFont="1" applyFill="1" applyBorder="1" applyAlignment="1" applyProtection="1">
      <alignment vertical="center"/>
    </xf>
    <xf numFmtId="181" fontId="28" fillId="0" borderId="1" xfId="70" applyNumberFormat="1" applyFont="1" applyFill="1" applyBorder="1" applyAlignment="1">
      <alignment horizontal="right" vertical="center" wrapText="1"/>
    </xf>
    <xf numFmtId="49" fontId="27" fillId="0" borderId="1" xfId="62" applyNumberFormat="1" applyFont="1" applyFill="1" applyBorder="1" applyAlignment="1" applyProtection="1">
      <alignment vertical="center"/>
    </xf>
    <xf numFmtId="181" fontId="27" fillId="0" borderId="1" xfId="70" applyNumberFormat="1" applyFont="1" applyFill="1" applyBorder="1" applyAlignment="1">
      <alignment horizontal="right" vertical="center" wrapText="1"/>
    </xf>
    <xf numFmtId="182" fontId="27" fillId="0" borderId="1" xfId="3" applyNumberFormat="1" applyFont="1" applyFill="1" applyBorder="1" applyAlignment="1" applyProtection="1">
      <alignment horizontal="right" vertical="center" wrapText="1"/>
    </xf>
    <xf numFmtId="49" fontId="28" fillId="0" borderId="1" xfId="62" applyNumberFormat="1" applyFont="1" applyFill="1" applyBorder="1" applyAlignment="1" applyProtection="1">
      <alignment vertical="center" wrapText="1"/>
    </xf>
    <xf numFmtId="181" fontId="28" fillId="0" borderId="1" xfId="54" applyNumberFormat="1" applyFont="1" applyBorder="1" applyAlignment="1">
      <alignment horizontal="right" vertical="center" wrapText="1"/>
    </xf>
    <xf numFmtId="184" fontId="37" fillId="0" borderId="1" xfId="67" applyNumberFormat="1" applyFont="1" applyFill="1" applyBorder="1" applyAlignment="1">
      <alignment horizontal="right" vertical="center"/>
    </xf>
    <xf numFmtId="181" fontId="27" fillId="0" borderId="1" xfId="54" applyNumberFormat="1" applyFont="1" applyBorder="1" applyAlignment="1">
      <alignment horizontal="right" vertical="center" wrapText="1"/>
    </xf>
    <xf numFmtId="181" fontId="27" fillId="0" borderId="1" xfId="70" applyNumberFormat="1" applyFont="1" applyBorder="1" applyAlignment="1">
      <alignment horizontal="right" vertical="center" wrapText="1"/>
    </xf>
    <xf numFmtId="182" fontId="28" fillId="0" borderId="1" xfId="3" applyNumberFormat="1" applyFont="1" applyFill="1" applyBorder="1" applyAlignment="1" applyProtection="1">
      <alignment horizontal="right" vertical="center" wrapText="1"/>
    </xf>
    <xf numFmtId="181" fontId="27" fillId="0" borderId="1" xfId="1" applyNumberFormat="1" applyFont="1" applyFill="1" applyBorder="1" applyAlignment="1">
      <alignment horizontal="right" vertical="center" wrapText="1"/>
    </xf>
    <xf numFmtId="182" fontId="27" fillId="0" borderId="1" xfId="3" applyNumberFormat="1" applyFont="1" applyFill="1" applyBorder="1" applyAlignment="1">
      <alignment horizontal="right" vertical="center" wrapText="1"/>
    </xf>
    <xf numFmtId="185" fontId="6" fillId="0" borderId="1" xfId="0" applyNumberFormat="1" applyFont="1" applyFill="1" applyBorder="1" applyAlignment="1">
      <alignment horizontal="right" vertical="center"/>
    </xf>
    <xf numFmtId="181" fontId="27" fillId="2" borderId="1" xfId="70" applyNumberFormat="1" applyFont="1" applyFill="1" applyBorder="1" applyAlignment="1">
      <alignment horizontal="right" vertical="center" wrapText="1"/>
    </xf>
    <xf numFmtId="181" fontId="28" fillId="0" borderId="1" xfId="54" applyNumberFormat="1" applyFont="1" applyFill="1" applyBorder="1" applyAlignment="1">
      <alignment horizontal="right" vertical="center" wrapText="1"/>
    </xf>
    <xf numFmtId="49" fontId="28" fillId="0" borderId="1" xfId="53" applyNumberFormat="1" applyFont="1" applyFill="1" applyBorder="1" applyAlignment="1" applyProtection="1">
      <alignment horizontal="distributed" vertical="center"/>
    </xf>
    <xf numFmtId="181" fontId="28" fillId="0" borderId="1" xfId="70" applyNumberFormat="1" applyFont="1" applyBorder="1" applyAlignment="1">
      <alignment horizontal="right" vertical="center" wrapText="1"/>
    </xf>
    <xf numFmtId="0" fontId="6" fillId="0" borderId="1" xfId="50" applyBorder="1" applyAlignment="1"/>
    <xf numFmtId="181" fontId="6" fillId="0" borderId="0" xfId="50" applyNumberFormat="1" applyAlignment="1"/>
    <xf numFmtId="0" fontId="27" fillId="0" borderId="0" xfId="52" applyFont="1" applyAlignment="1"/>
    <xf numFmtId="0" fontId="27" fillId="0" borderId="0" xfId="52" applyFont="1" applyFill="1" applyAlignment="1"/>
    <xf numFmtId="0" fontId="6" fillId="0" borderId="0" xfId="52" applyAlignment="1"/>
    <xf numFmtId="0" fontId="38" fillId="0" borderId="0" xfId="52" applyNumberFormat="1" applyFont="1" applyFill="1" applyAlignment="1" applyProtection="1">
      <alignment horizontal="center" vertical="center" wrapText="1"/>
    </xf>
    <xf numFmtId="0" fontId="8" fillId="0" borderId="0" xfId="66" applyFont="1" applyAlignment="1" applyProtection="1">
      <alignment horizontal="left" vertical="center"/>
    </xf>
    <xf numFmtId="0" fontId="36" fillId="0" borderId="0" xfId="66" applyFont="1" applyAlignment="1"/>
    <xf numFmtId="186" fontId="36" fillId="0" borderId="0" xfId="66" applyNumberFormat="1" applyFont="1" applyAlignment="1"/>
    <xf numFmtId="180" fontId="4" fillId="0" borderId="0" xfId="66" applyNumberFormat="1" applyFont="1" applyFill="1" applyBorder="1" applyAlignment="1" applyProtection="1">
      <alignment horizontal="right" vertical="center"/>
    </xf>
    <xf numFmtId="0" fontId="6" fillId="0" borderId="0" xfId="52" applyAlignment="1">
      <alignment horizontal="center" vertical="center"/>
    </xf>
    <xf numFmtId="0" fontId="27" fillId="0" borderId="0" xfId="76" applyFont="1" applyAlignment="1">
      <alignment horizontal="center" vertical="center"/>
    </xf>
    <xf numFmtId="182" fontId="27" fillId="0" borderId="1" xfId="51" applyNumberFormat="1" applyFont="1" applyFill="1" applyBorder="1" applyAlignment="1" applyProtection="1">
      <alignment horizontal="right" vertical="center" wrapText="1"/>
    </xf>
    <xf numFmtId="49" fontId="28" fillId="0" borderId="1" xfId="55" applyNumberFormat="1" applyFont="1" applyFill="1" applyBorder="1" applyAlignment="1" applyProtection="1">
      <alignment horizontal="left" vertical="center" wrapText="1"/>
    </xf>
    <xf numFmtId="184" fontId="39" fillId="0" borderId="1" xfId="67" applyNumberFormat="1" applyFont="1" applyFill="1" applyBorder="1" applyAlignment="1">
      <alignment horizontal="right" vertical="center"/>
    </xf>
    <xf numFmtId="181" fontId="4" fillId="0" borderId="1" xfId="1" applyNumberFormat="1" applyFont="1" applyFill="1" applyBorder="1" applyAlignment="1" applyProtection="1">
      <alignment vertical="center" wrapText="1"/>
    </xf>
    <xf numFmtId="182" fontId="28" fillId="0" borderId="1" xfId="51" applyNumberFormat="1" applyFont="1" applyFill="1" applyBorder="1" applyAlignment="1" applyProtection="1">
      <alignment horizontal="right" vertical="center" wrapText="1"/>
    </xf>
    <xf numFmtId="49" fontId="28" fillId="0" borderId="1" xfId="53" applyNumberFormat="1" applyFont="1" applyFill="1" applyBorder="1" applyAlignment="1" applyProtection="1">
      <alignment horizontal="left" vertical="center" wrapText="1"/>
    </xf>
    <xf numFmtId="0" fontId="27" fillId="0" borderId="0" xfId="52" applyFont="1" applyAlignment="1">
      <alignment horizontal="left" vertical="center" wrapText="1"/>
    </xf>
    <xf numFmtId="181" fontId="6" fillId="0" borderId="0" xfId="52" applyNumberFormat="1" applyAlignment="1"/>
    <xf numFmtId="0" fontId="6" fillId="0" borderId="0" xfId="52" applyAlignment="1">
      <alignment vertical="center"/>
    </xf>
    <xf numFmtId="0" fontId="27" fillId="0" borderId="0" xfId="52" applyFont="1" applyFill="1" applyAlignment="1" applyProtection="1">
      <alignment horizontal="left" vertical="center"/>
    </xf>
    <xf numFmtId="4" fontId="27" fillId="0" borderId="0" xfId="52" applyNumberFormat="1" applyFont="1" applyFill="1" applyAlignment="1" applyProtection="1">
      <alignment horizontal="right" vertical="center"/>
    </xf>
    <xf numFmtId="186" fontId="29" fillId="0" borderId="0" xfId="52" applyNumberFormat="1" applyFont="1" applyFill="1" applyAlignment="1">
      <alignment vertical="center"/>
    </xf>
    <xf numFmtId="0" fontId="27" fillId="0" borderId="0" xfId="52" applyFont="1" applyFill="1" applyAlignment="1">
      <alignment horizontal="right" vertical="center"/>
    </xf>
    <xf numFmtId="0" fontId="28" fillId="0" borderId="1" xfId="64" applyNumberFormat="1" applyFont="1" applyFill="1" applyBorder="1" applyAlignment="1" applyProtection="1">
      <alignment horizontal="center" vertical="center"/>
    </xf>
    <xf numFmtId="49" fontId="28" fillId="0" borderId="1" xfId="49" applyNumberFormat="1" applyFont="1" applyFill="1" applyBorder="1" applyAlignment="1" applyProtection="1">
      <alignment vertical="center"/>
    </xf>
    <xf numFmtId="0" fontId="27" fillId="0" borderId="0" xfId="76" applyFont="1">
      <alignment vertical="center"/>
    </xf>
    <xf numFmtId="49" fontId="27" fillId="0" borderId="1" xfId="49" applyNumberFormat="1" applyFont="1" applyFill="1" applyBorder="1" applyAlignment="1" applyProtection="1">
      <alignment vertical="center"/>
    </xf>
    <xf numFmtId="184" fontId="40" fillId="0" borderId="1" xfId="67" applyNumberFormat="1" applyFont="1" applyFill="1" applyBorder="1" applyAlignment="1">
      <alignment horizontal="right" vertical="center"/>
    </xf>
    <xf numFmtId="187" fontId="27" fillId="0" borderId="1" xfId="3" applyNumberFormat="1" applyFont="1" applyFill="1" applyBorder="1" applyAlignment="1" applyProtection="1">
      <alignment horizontal="right" vertical="center" wrapText="1"/>
      <protection locked="0"/>
    </xf>
    <xf numFmtId="49" fontId="28" fillId="0" borderId="1" xfId="53" applyNumberFormat="1" applyFont="1" applyFill="1" applyBorder="1" applyAlignment="1" applyProtection="1">
      <alignment vertical="center"/>
    </xf>
    <xf numFmtId="0" fontId="6" fillId="0" borderId="0" xfId="77">
      <alignment vertical="center"/>
    </xf>
    <xf numFmtId="0" fontId="41" fillId="0" borderId="0" xfId="77" applyFont="1" applyAlignment="1">
      <alignment horizontal="center" vertical="center" wrapText="1"/>
    </xf>
    <xf numFmtId="0" fontId="6" fillId="0" borderId="0" xfId="77" applyFill="1">
      <alignment vertical="center"/>
    </xf>
    <xf numFmtId="0" fontId="0" fillId="0" borderId="0" xfId="0" applyFont="1" applyFill="1" applyAlignment="1">
      <alignment vertical="center"/>
    </xf>
    <xf numFmtId="0" fontId="42" fillId="0" borderId="0" xfId="69" applyFont="1" applyAlignment="1">
      <alignment horizontal="center" vertical="center" shrinkToFit="1"/>
    </xf>
    <xf numFmtId="0" fontId="43" fillId="0" borderId="0" xfId="69" applyFont="1" applyAlignment="1">
      <alignment horizontal="center" vertical="center" shrinkToFit="1"/>
    </xf>
    <xf numFmtId="0" fontId="8" fillId="0" borderId="0" xfId="69" applyFont="1" applyBorder="1" applyAlignment="1">
      <alignment horizontal="left" vertical="center" wrapText="1"/>
    </xf>
    <xf numFmtId="0" fontId="8" fillId="0" borderId="0" xfId="0" applyFont="1" applyFill="1" applyAlignment="1">
      <alignment horizontal="right"/>
    </xf>
    <xf numFmtId="0" fontId="28" fillId="0" borderId="1" xfId="79" applyFont="1" applyBorder="1" applyAlignment="1">
      <alignment horizontal="center" vertical="center"/>
    </xf>
    <xf numFmtId="49" fontId="28" fillId="0" borderId="1" xfId="0" applyNumberFormat="1" applyFont="1" applyFill="1" applyBorder="1" applyAlignment="1" applyProtection="1">
      <alignment horizontal="center" vertical="center" wrapText="1"/>
    </xf>
    <xf numFmtId="181" fontId="27" fillId="0" borderId="1" xfId="1" applyNumberFormat="1" applyFont="1" applyBorder="1" applyAlignment="1">
      <alignment horizontal="right" vertical="center" wrapText="1"/>
    </xf>
    <xf numFmtId="0" fontId="44" fillId="0" borderId="1" xfId="0" applyFont="1" applyFill="1" applyBorder="1" applyAlignment="1">
      <alignment horizontal="center" vertical="center"/>
    </xf>
    <xf numFmtId="0" fontId="6" fillId="0" borderId="0" xfId="77" applyAlignment="1">
      <alignment horizontal="left" vertical="center"/>
    </xf>
    <xf numFmtId="0" fontId="27" fillId="0" borderId="0" xfId="77" applyFont="1">
      <alignment vertical="center"/>
    </xf>
    <xf numFmtId="49" fontId="27" fillId="0" borderId="5" xfId="72" applyNumberFormat="1" applyFont="1" applyBorder="1" applyAlignment="1">
      <alignment horizontal="center" vertical="center" wrapText="1"/>
    </xf>
    <xf numFmtId="0" fontId="27" fillId="0" borderId="1" xfId="77" applyFont="1" applyBorder="1">
      <alignment vertical="center"/>
    </xf>
    <xf numFmtId="0" fontId="28" fillId="0" borderId="1" xfId="77" applyFont="1" applyFill="1" applyBorder="1">
      <alignment vertical="center"/>
    </xf>
    <xf numFmtId="0" fontId="8" fillId="0" borderId="0" xfId="0" applyFont="1" applyFill="1" applyAlignment="1"/>
    <xf numFmtId="0" fontId="32" fillId="0" borderId="0" xfId="0" applyFont="1" applyFill="1" applyAlignment="1"/>
    <xf numFmtId="0" fontId="43" fillId="0" borderId="0" xfId="68" applyFont="1" applyFill="1" applyBorder="1" applyAlignment="1">
      <alignment horizontal="center" vertical="center" shrinkToFit="1"/>
    </xf>
    <xf numFmtId="0" fontId="8" fillId="0" borderId="0" xfId="68" applyFont="1" applyFill="1" applyBorder="1" applyAlignment="1">
      <alignment horizontal="left" vertical="center" wrapText="1"/>
    </xf>
    <xf numFmtId="188" fontId="27" fillId="0" borderId="0" xfId="78" applyNumberFormat="1" applyFont="1" applyFill="1" applyBorder="1" applyAlignment="1">
      <alignment horizontal="right" vertical="center"/>
    </xf>
    <xf numFmtId="0" fontId="28" fillId="0" borderId="1" xfId="78" applyFont="1" applyFill="1" applyBorder="1" applyAlignment="1">
      <alignment horizontal="center" vertical="center"/>
    </xf>
    <xf numFmtId="49" fontId="28" fillId="0" borderId="1" xfId="0" applyNumberFormat="1" applyFont="1" applyFill="1" applyBorder="1" applyAlignment="1">
      <alignment vertical="center" wrapText="1"/>
    </xf>
    <xf numFmtId="181" fontId="45" fillId="0" borderId="1" xfId="71" applyNumberFormat="1" applyFont="1" applyFill="1" applyBorder="1" applyAlignment="1">
      <alignment horizontal="right" vertical="center"/>
    </xf>
    <xf numFmtId="182" fontId="46" fillId="0" borderId="1" xfId="3" applyNumberFormat="1" applyFont="1" applyFill="1" applyBorder="1" applyAlignment="1" applyProtection="1">
      <alignment horizontal="right" vertical="center" wrapText="1"/>
      <protection locked="0"/>
    </xf>
    <xf numFmtId="0" fontId="27" fillId="0" borderId="1" xfId="58" applyFont="1" applyFill="1" applyBorder="1" applyAlignment="1">
      <alignment horizontal="left" vertical="center" wrapText="1" indent="1"/>
    </xf>
    <xf numFmtId="181" fontId="47" fillId="0" borderId="1" xfId="71" applyNumberFormat="1" applyFont="1" applyFill="1" applyBorder="1" applyAlignment="1">
      <alignment horizontal="right" vertical="center"/>
    </xf>
    <xf numFmtId="189" fontId="47" fillId="0" borderId="1" xfId="71" applyNumberFormat="1" applyFont="1" applyFill="1" applyBorder="1" applyAlignment="1">
      <alignment horizontal="right" vertical="center"/>
    </xf>
    <xf numFmtId="182" fontId="29" fillId="0" borderId="1" xfId="3" applyNumberFormat="1" applyFont="1" applyFill="1" applyBorder="1" applyAlignment="1" applyProtection="1">
      <alignment horizontal="right" vertical="center" wrapText="1"/>
      <protection locked="0"/>
    </xf>
    <xf numFmtId="0" fontId="27" fillId="0" borderId="1" xfId="56" applyFont="1" applyFill="1" applyBorder="1" applyAlignment="1">
      <alignment horizontal="left" vertical="center" wrapText="1"/>
    </xf>
    <xf numFmtId="0" fontId="40" fillId="0" borderId="1" xfId="71" applyFont="1" applyFill="1" applyBorder="1" applyAlignment="1">
      <alignment horizontal="left" vertical="center" wrapText="1"/>
    </xf>
    <xf numFmtId="0" fontId="44" fillId="0" borderId="1" xfId="0" applyFont="1" applyFill="1" applyBorder="1" applyAlignment="1">
      <alignment horizontal="distributed" vertical="center" wrapText="1" indent="1"/>
    </xf>
    <xf numFmtId="0" fontId="28" fillId="0" borderId="1" xfId="78" applyFont="1" applyFill="1" applyBorder="1" applyAlignment="1">
      <alignment horizontal="left" vertical="center" wrapText="1"/>
    </xf>
    <xf numFmtId="0" fontId="28" fillId="0" borderId="1" xfId="56" applyFont="1" applyFill="1" applyBorder="1" applyAlignment="1">
      <alignment horizontal="left" vertical="center" wrapText="1"/>
    </xf>
    <xf numFmtId="189" fontId="47" fillId="0" borderId="1" xfId="71" applyNumberFormat="1" applyFont="1" applyFill="1" applyBorder="1" applyAlignment="1"/>
    <xf numFmtId="0" fontId="28" fillId="0" borderId="1" xfId="77" applyFont="1" applyFill="1" applyBorder="1" applyAlignment="1">
      <alignment horizontal="distributed" vertical="center" wrapText="1" indent="1"/>
    </xf>
    <xf numFmtId="0" fontId="44" fillId="0" borderId="0" xfId="0" applyFont="1" applyFill="1" applyAlignment="1"/>
    <xf numFmtId="0" fontId="48" fillId="3" borderId="0" xfId="68" applyFont="1" applyFill="1" applyBorder="1" applyAlignment="1">
      <alignment horizontal="center" vertical="center" shrinkToFit="1"/>
    </xf>
    <xf numFmtId="0" fontId="49" fillId="0" borderId="0" xfId="68" applyFont="1" applyFill="1" applyBorder="1" applyAlignment="1">
      <alignment horizontal="left" vertical="center" wrapText="1"/>
    </xf>
    <xf numFmtId="0" fontId="27" fillId="0" borderId="0" xfId="58" applyFont="1" applyFill="1" applyBorder="1" applyAlignment="1">
      <alignment horizontal="right" vertical="center"/>
    </xf>
    <xf numFmtId="0" fontId="28" fillId="0" borderId="1" xfId="58" applyFont="1" applyFill="1" applyBorder="1" applyAlignment="1">
      <alignment horizontal="center" vertical="center" wrapText="1"/>
    </xf>
    <xf numFmtId="0" fontId="27" fillId="0" borderId="1" xfId="56" applyFont="1" applyFill="1" applyBorder="1" applyAlignment="1">
      <alignment horizontal="left" vertical="center" wrapText="1" indent="1"/>
    </xf>
    <xf numFmtId="0" fontId="47" fillId="0" borderId="0" xfId="71" applyFont="1" applyFill="1" applyBorder="1" applyAlignment="1"/>
    <xf numFmtId="189" fontId="45" fillId="0" borderId="1" xfId="71" applyNumberFormat="1" applyFont="1" applyFill="1" applyBorder="1" applyAlignment="1"/>
    <xf numFmtId="0" fontId="47" fillId="0" borderId="1" xfId="71" applyFont="1" applyFill="1" applyBorder="1" applyAlignment="1">
      <alignment vertical="center"/>
    </xf>
    <xf numFmtId="189" fontId="47" fillId="0" borderId="1" xfId="71" applyNumberFormat="1" applyFont="1" applyFill="1" applyBorder="1" applyAlignment="1">
      <alignment vertical="center"/>
    </xf>
    <xf numFmtId="181" fontId="47" fillId="0" borderId="1" xfId="71" applyNumberFormat="1" applyFont="1" applyFill="1" applyBorder="1" applyAlignment="1">
      <alignment vertical="center"/>
    </xf>
    <xf numFmtId="0" fontId="47" fillId="0" borderId="1" xfId="71" applyFont="1" applyFill="1" applyBorder="1" applyAlignment="1"/>
    <xf numFmtId="181" fontId="45" fillId="0" borderId="1" xfId="71" applyNumberFormat="1" applyFont="1" applyFill="1" applyBorder="1" applyAlignment="1">
      <alignment vertical="center"/>
    </xf>
    <xf numFmtId="0" fontId="28" fillId="0" borderId="1" xfId="56" applyFont="1" applyFill="1" applyBorder="1" applyAlignment="1">
      <alignment horizontal="left" vertical="center" wrapText="1" indent="1"/>
    </xf>
    <xf numFmtId="0" fontId="50" fillId="0" borderId="0" xfId="58" applyFont="1" applyAlignment="1"/>
    <xf numFmtId="0" fontId="27" fillId="0" borderId="0" xfId="58" applyFont="1" applyAlignment="1"/>
    <xf numFmtId="0" fontId="6" fillId="0" borderId="0" xfId="58" applyAlignment="1"/>
    <xf numFmtId="0" fontId="6" fillId="0" borderId="0" xfId="58" applyFill="1" applyAlignment="1"/>
    <xf numFmtId="0" fontId="43" fillId="2" borderId="0" xfId="68" applyFont="1" applyFill="1" applyAlignment="1">
      <alignment horizontal="center" vertical="center" shrinkToFit="1"/>
    </xf>
    <xf numFmtId="0" fontId="51" fillId="2" borderId="0" xfId="68" applyFont="1" applyFill="1" applyAlignment="1">
      <alignment vertical="center" shrinkToFit="1"/>
    </xf>
    <xf numFmtId="0" fontId="8" fillId="2" borderId="0" xfId="68" applyFont="1" applyFill="1" applyAlignment="1">
      <alignment horizontal="left" vertical="center" wrapText="1"/>
    </xf>
    <xf numFmtId="0" fontId="27" fillId="2" borderId="0" xfId="58" applyFont="1" applyFill="1" applyAlignment="1">
      <alignment horizontal="right" vertical="center"/>
    </xf>
    <xf numFmtId="188" fontId="6" fillId="2" borderId="0" xfId="78" applyNumberFormat="1" applyFont="1" applyFill="1" applyBorder="1" applyAlignment="1">
      <alignment vertical="center"/>
    </xf>
    <xf numFmtId="0" fontId="28" fillId="0" borderId="1" xfId="78" applyFont="1" applyFill="1" applyBorder="1" applyAlignment="1">
      <alignment horizontal="center" vertical="center" wrapText="1"/>
    </xf>
    <xf numFmtId="0" fontId="6" fillId="2" borderId="0" xfId="58" applyFill="1" applyAlignment="1"/>
    <xf numFmtId="49" fontId="28" fillId="0" borderId="1" xfId="0" applyNumberFormat="1" applyFont="1" applyFill="1" applyBorder="1" applyAlignment="1" applyProtection="1">
      <alignment vertical="center" wrapText="1"/>
    </xf>
    <xf numFmtId="41" fontId="52" fillId="0" borderId="1" xfId="0" applyNumberFormat="1" applyFont="1" applyFill="1" applyBorder="1" applyAlignment="1">
      <alignment horizontal="right" vertical="center" wrapText="1"/>
    </xf>
    <xf numFmtId="0" fontId="50" fillId="2" borderId="0" xfId="50" applyFont="1" applyFill="1" applyAlignment="1"/>
    <xf numFmtId="0" fontId="27" fillId="0" borderId="1" xfId="58" applyNumberFormat="1" applyFont="1" applyFill="1" applyBorder="1" applyAlignment="1">
      <alignment horizontal="left" vertical="center" wrapText="1"/>
    </xf>
    <xf numFmtId="41" fontId="29" fillId="0" borderId="1" xfId="77" applyNumberFormat="1" applyFont="1" applyFill="1" applyBorder="1" applyAlignment="1">
      <alignment horizontal="right" vertical="center" wrapText="1"/>
    </xf>
    <xf numFmtId="0" fontId="6" fillId="2" borderId="0" xfId="50" applyFill="1" applyAlignment="1"/>
    <xf numFmtId="41" fontId="29" fillId="0" borderId="1" xfId="77" applyNumberFormat="1" applyFont="1" applyBorder="1" applyAlignment="1">
      <alignment horizontal="right" vertical="center" wrapText="1"/>
    </xf>
    <xf numFmtId="0" fontId="27" fillId="0" borderId="1" xfId="56" applyNumberFormat="1" applyFont="1" applyFill="1" applyBorder="1" applyAlignment="1">
      <alignment horizontal="left" vertical="center" wrapText="1"/>
    </xf>
    <xf numFmtId="41" fontId="46" fillId="0" borderId="1" xfId="77" applyNumberFormat="1" applyFont="1" applyFill="1" applyBorder="1" applyAlignment="1">
      <alignment horizontal="right" vertical="center" wrapText="1"/>
    </xf>
    <xf numFmtId="0" fontId="27" fillId="0" borderId="1" xfId="56" applyNumberFormat="1" applyFont="1" applyFill="1" applyBorder="1" applyAlignment="1">
      <alignment horizontal="left" vertical="center" wrapText="1" indent="2"/>
    </xf>
    <xf numFmtId="0" fontId="27" fillId="0" borderId="1" xfId="56" applyNumberFormat="1" applyFont="1" applyFill="1" applyBorder="1" applyAlignment="1">
      <alignment horizontal="left" vertical="center" wrapText="1" indent="1"/>
    </xf>
    <xf numFmtId="0" fontId="28" fillId="0" borderId="1" xfId="56" applyNumberFormat="1" applyFont="1" applyFill="1" applyBorder="1" applyAlignment="1">
      <alignment horizontal="left" vertical="center" wrapText="1"/>
    </xf>
    <xf numFmtId="41" fontId="6" fillId="0" borderId="0" xfId="58" applyNumberFormat="1" applyAlignment="1"/>
    <xf numFmtId="41" fontId="6" fillId="0" borderId="0" xfId="58" applyNumberFormat="1" applyFill="1" applyAlignment="1"/>
    <xf numFmtId="0" fontId="43" fillId="0" borderId="0" xfId="68" applyFont="1" applyFill="1" applyAlignment="1">
      <alignment horizontal="center" vertical="center" shrinkToFit="1"/>
    </xf>
    <xf numFmtId="180" fontId="27" fillId="0" borderId="0" xfId="63" applyNumberFormat="1" applyFont="1" applyFill="1" applyBorder="1" applyAlignment="1" applyProtection="1">
      <alignment horizontal="left" vertical="center"/>
    </xf>
    <xf numFmtId="0" fontId="27" fillId="0" borderId="0" xfId="58" applyFont="1" applyFill="1" applyBorder="1" applyAlignment="1">
      <alignment vertical="center"/>
    </xf>
    <xf numFmtId="0" fontId="27" fillId="0" borderId="0" xfId="58" applyFont="1" applyFill="1" applyAlignment="1">
      <alignment vertical="center"/>
    </xf>
    <xf numFmtId="180" fontId="36" fillId="0" borderId="0" xfId="63" applyNumberFormat="1" applyFont="1" applyFill="1" applyBorder="1" applyAlignment="1" applyProtection="1">
      <alignment horizontal="right" vertical="center"/>
    </xf>
    <xf numFmtId="41" fontId="46" fillId="0" borderId="1" xfId="81" applyNumberFormat="1" applyFont="1" applyFill="1" applyBorder="1" applyAlignment="1">
      <alignment horizontal="right" vertical="center" wrapText="1"/>
    </xf>
    <xf numFmtId="0" fontId="53" fillId="2" borderId="0" xfId="76" applyFont="1" applyFill="1">
      <alignment vertical="center"/>
    </xf>
    <xf numFmtId="41" fontId="29" fillId="0" borderId="1" xfId="81" applyNumberFormat="1" applyFont="1" applyFill="1" applyBorder="1" applyAlignment="1">
      <alignment horizontal="right" vertical="center" wrapText="1"/>
    </xf>
    <xf numFmtId="41" fontId="47" fillId="0" borderId="1" xfId="0" applyNumberFormat="1" applyFont="1" applyFill="1" applyBorder="1" applyAlignment="1">
      <alignment horizontal="right" vertical="center" wrapText="1"/>
    </xf>
    <xf numFmtId="41" fontId="29" fillId="0" borderId="1" xfId="0" applyNumberFormat="1" applyFont="1" applyFill="1" applyBorder="1" applyAlignment="1">
      <alignment horizontal="right" vertical="center" wrapText="1"/>
    </xf>
    <xf numFmtId="41" fontId="29" fillId="0" borderId="1" xfId="0" applyNumberFormat="1" applyFont="1" applyFill="1" applyBorder="1" applyAlignment="1" applyProtection="1">
      <alignment horizontal="right" vertical="center" wrapText="1"/>
    </xf>
    <xf numFmtId="41" fontId="35" fillId="0" borderId="1" xfId="0" applyNumberFormat="1" applyFont="1" applyFill="1" applyBorder="1" applyAlignment="1">
      <alignment horizontal="right" vertical="center" wrapText="1"/>
    </xf>
    <xf numFmtId="49" fontId="27" fillId="0" borderId="1" xfId="0" applyNumberFormat="1" applyFont="1" applyFill="1" applyBorder="1" applyAlignment="1" applyProtection="1">
      <alignment vertical="center" wrapText="1"/>
    </xf>
    <xf numFmtId="41" fontId="29" fillId="0" borderId="1" xfId="68" applyNumberFormat="1" applyFont="1" applyFill="1" applyBorder="1" applyAlignment="1">
      <alignment horizontal="right" vertical="center" wrapText="1"/>
    </xf>
    <xf numFmtId="41" fontId="46" fillId="0" borderId="1" xfId="0" applyNumberFormat="1" applyFont="1" applyFill="1" applyBorder="1" applyAlignment="1" applyProtection="1">
      <alignment horizontal="right" vertical="center" wrapText="1"/>
    </xf>
    <xf numFmtId="41" fontId="46" fillId="0" borderId="1" xfId="68" applyNumberFormat="1" applyFont="1" applyFill="1" applyBorder="1" applyAlignment="1">
      <alignment horizontal="right" vertical="center" wrapText="1"/>
    </xf>
    <xf numFmtId="49" fontId="27" fillId="0" borderId="1" xfId="0" applyNumberFormat="1" applyFont="1" applyFill="1" applyBorder="1" applyAlignment="1" applyProtection="1">
      <alignment horizontal="left" vertical="center" wrapText="1" indent="2"/>
    </xf>
    <xf numFmtId="0" fontId="54" fillId="0" borderId="0" xfId="0" applyFont="1" applyFill="1" applyAlignment="1"/>
    <xf numFmtId="0" fontId="55" fillId="0" borderId="0" xfId="53" applyFont="1" applyFill="1" applyAlignment="1">
      <alignment horizontal="center" vertical="center"/>
    </xf>
    <xf numFmtId="0" fontId="8" fillId="0" borderId="0" xfId="53" applyFont="1" applyFill="1" applyAlignment="1">
      <alignment horizontal="left" vertical="center"/>
    </xf>
    <xf numFmtId="0" fontId="8" fillId="0" borderId="0" xfId="0" applyFont="1" applyFill="1" applyAlignment="1">
      <alignment vertical="center"/>
    </xf>
    <xf numFmtId="0" fontId="8" fillId="0" borderId="0" xfId="53" applyFont="1" applyFill="1" applyAlignment="1">
      <alignment horizontal="right" vertical="center"/>
    </xf>
    <xf numFmtId="188" fontId="28" fillId="0" borderId="1" xfId="77" applyNumberFormat="1" applyFont="1" applyFill="1" applyBorder="1" applyAlignment="1">
      <alignment horizontal="center" vertical="center" wrapText="1"/>
    </xf>
    <xf numFmtId="188" fontId="28" fillId="0" borderId="1" xfId="77" applyNumberFormat="1" applyFont="1" applyFill="1" applyBorder="1" applyAlignment="1" applyProtection="1">
      <alignment horizontal="center" vertical="center" wrapText="1"/>
    </xf>
    <xf numFmtId="181" fontId="6" fillId="0" borderId="0" xfId="58" applyNumberFormat="1" applyFont="1" applyFill="1" applyAlignment="1">
      <alignment horizontal="center" vertical="center" wrapText="1"/>
    </xf>
    <xf numFmtId="0" fontId="8" fillId="0" borderId="1" xfId="0" applyFont="1" applyFill="1" applyBorder="1" applyAlignment="1">
      <alignment horizontal="left" vertical="center" wrapText="1"/>
    </xf>
    <xf numFmtId="181" fontId="27" fillId="0" borderId="1" xfId="0" applyNumberFormat="1" applyFont="1" applyFill="1" applyBorder="1" applyAlignment="1">
      <alignment vertical="center" wrapText="1"/>
    </xf>
    <xf numFmtId="190" fontId="50" fillId="0" borderId="1" xfId="3" applyNumberFormat="1" applyFont="1" applyFill="1" applyBorder="1" applyAlignment="1" applyProtection="1">
      <alignment horizontal="right" vertical="center" wrapText="1"/>
      <protection locked="0"/>
    </xf>
    <xf numFmtId="0" fontId="16" fillId="0" borderId="0" xfId="76" applyFont="1" applyFill="1" applyAlignment="1">
      <alignment horizontal="center" vertical="center"/>
    </xf>
    <xf numFmtId="0" fontId="16" fillId="2" borderId="0" xfId="76" applyFont="1" applyFill="1" applyAlignment="1">
      <alignment horizontal="center" vertical="center"/>
    </xf>
    <xf numFmtId="0" fontId="44" fillId="0" borderId="1" xfId="0" applyFont="1" applyFill="1" applyBorder="1" applyAlignment="1">
      <alignment horizontal="center" vertical="center" wrapText="1"/>
    </xf>
    <xf numFmtId="181" fontId="28" fillId="0" borderId="1" xfId="0" applyNumberFormat="1" applyFont="1" applyFill="1" applyBorder="1" applyAlignment="1">
      <alignment vertical="center" wrapText="1"/>
    </xf>
    <xf numFmtId="0" fontId="8" fillId="0" borderId="0" xfId="0" applyFont="1" applyFill="1" applyAlignment="1">
      <alignment horizontal="left" vertical="center"/>
    </xf>
    <xf numFmtId="0" fontId="56" fillId="0" borderId="0" xfId="0" applyFont="1" applyFill="1" applyAlignment="1">
      <alignment horizontal="center" vertical="center"/>
    </xf>
    <xf numFmtId="0" fontId="27" fillId="0" borderId="0" xfId="77" applyFont="1" applyFill="1" applyBorder="1" applyAlignment="1" applyProtection="1">
      <alignment vertical="center"/>
    </xf>
    <xf numFmtId="188" fontId="27" fillId="0" borderId="0" xfId="77" applyNumberFormat="1" applyFont="1" applyFill="1" applyBorder="1" applyAlignment="1" applyProtection="1">
      <alignment horizontal="right" vertical="center"/>
    </xf>
    <xf numFmtId="188" fontId="28" fillId="0" borderId="3" xfId="77" applyNumberFormat="1" applyFont="1" applyFill="1" applyBorder="1" applyAlignment="1">
      <alignment horizontal="center" vertical="center" wrapText="1"/>
    </xf>
    <xf numFmtId="0" fontId="28" fillId="0" borderId="1" xfId="77" applyFont="1" applyFill="1" applyBorder="1" applyAlignment="1" applyProtection="1">
      <alignment horizontal="distributed" vertical="center" wrapText="1" indent="3"/>
    </xf>
    <xf numFmtId="0" fontId="52" fillId="3" borderId="1" xfId="0" applyFont="1" applyFill="1" applyBorder="1" applyAlignment="1" applyProtection="1">
      <alignment horizontal="left" vertical="center"/>
    </xf>
    <xf numFmtId="49" fontId="44" fillId="0" borderId="1" xfId="0" applyNumberFormat="1" applyFont="1" applyFill="1" applyBorder="1" applyAlignment="1" applyProtection="1">
      <alignment horizontal="left" vertical="center" wrapText="1"/>
    </xf>
    <xf numFmtId="183" fontId="35" fillId="0" borderId="1" xfId="1" applyNumberFormat="1" applyFont="1" applyFill="1" applyBorder="1" applyAlignment="1" applyProtection="1">
      <alignment horizontal="right" vertical="center"/>
      <protection locked="0"/>
    </xf>
    <xf numFmtId="0" fontId="35" fillId="3" borderId="1" xfId="0" applyFont="1" applyFill="1" applyBorder="1" applyAlignment="1" applyProtection="1">
      <alignment horizontal="left" vertical="center"/>
    </xf>
    <xf numFmtId="49" fontId="8" fillId="0" borderId="1" xfId="0" applyNumberFormat="1" applyFont="1" applyFill="1" applyBorder="1" applyAlignment="1" applyProtection="1">
      <alignment horizontal="left" vertical="center" wrapText="1"/>
    </xf>
    <xf numFmtId="49" fontId="8" fillId="3" borderId="1" xfId="0" applyNumberFormat="1" applyFont="1" applyFill="1" applyBorder="1" applyAlignment="1" applyProtection="1">
      <alignment horizontal="left" vertical="center" wrapText="1"/>
    </xf>
    <xf numFmtId="183" fontId="35" fillId="0" borderId="1" xfId="1" applyNumberFormat="1" applyFont="1" applyFill="1" applyBorder="1" applyAlignment="1" applyProtection="1">
      <alignment horizontal="right" vertical="center"/>
    </xf>
    <xf numFmtId="183" fontId="52" fillId="0" borderId="1" xfId="1" applyNumberFormat="1" applyFont="1" applyFill="1" applyBorder="1" applyAlignment="1" applyProtection="1">
      <alignment horizontal="right" vertical="center"/>
      <protection locked="0"/>
    </xf>
    <xf numFmtId="183" fontId="29" fillId="0" borderId="1" xfId="1" applyNumberFormat="1" applyFont="1" applyFill="1" applyBorder="1" applyAlignment="1" applyProtection="1">
      <alignment horizontal="right" vertical="center"/>
    </xf>
    <xf numFmtId="183" fontId="29" fillId="0" borderId="1" xfId="1" applyNumberFormat="1" applyFont="1" applyFill="1" applyBorder="1" applyAlignment="1" applyProtection="1">
      <alignment horizontal="right" vertical="center"/>
      <protection locked="0"/>
    </xf>
    <xf numFmtId="183" fontId="46" fillId="0" borderId="1" xfId="1" applyNumberFormat="1" applyFont="1" applyFill="1" applyBorder="1" applyAlignment="1" applyProtection="1">
      <alignment horizontal="right" vertical="center"/>
    </xf>
    <xf numFmtId="183" fontId="29" fillId="0" borderId="1" xfId="1" applyNumberFormat="1" applyFont="1" applyFill="1" applyBorder="1" applyAlignment="1" applyProtection="1">
      <alignment vertical="center"/>
    </xf>
    <xf numFmtId="0" fontId="35" fillId="0" borderId="1" xfId="0" applyFont="1" applyFill="1" applyBorder="1" applyAlignment="1" applyProtection="1">
      <alignment horizontal="left" vertical="center"/>
    </xf>
    <xf numFmtId="49" fontId="35" fillId="3" borderId="1" xfId="0" applyNumberFormat="1" applyFont="1" applyFill="1" applyBorder="1" applyAlignment="1" applyProtection="1">
      <alignment horizontal="left" vertical="center" wrapText="1"/>
    </xf>
    <xf numFmtId="0" fontId="27" fillId="0" borderId="1" xfId="0" applyNumberFormat="1" applyFont="1" applyFill="1" applyBorder="1" applyAlignment="1" applyProtection="1">
      <alignment vertical="center" wrapText="1"/>
    </xf>
    <xf numFmtId="49" fontId="52" fillId="3" borderId="1" xfId="0" applyNumberFormat="1" applyFont="1" applyFill="1" applyBorder="1" applyAlignment="1" applyProtection="1">
      <alignment horizontal="left" vertical="center" wrapText="1"/>
    </xf>
    <xf numFmtId="49" fontId="46" fillId="3" borderId="1" xfId="0" applyNumberFormat="1" applyFont="1" applyFill="1" applyBorder="1" applyAlignment="1" applyProtection="1">
      <alignment horizontal="left" vertical="center"/>
    </xf>
    <xf numFmtId="49" fontId="28" fillId="0" borderId="1" xfId="0" applyNumberFormat="1" applyFont="1" applyFill="1" applyBorder="1" applyAlignment="1" applyProtection="1">
      <alignment horizontal="distributed" vertical="center" wrapText="1" indent="1"/>
    </xf>
    <xf numFmtId="183" fontId="46" fillId="0" borderId="1" xfId="1" applyNumberFormat="1" applyFont="1" applyFill="1" applyBorder="1" applyAlignment="1" applyProtection="1">
      <alignment vertical="center"/>
    </xf>
    <xf numFmtId="49" fontId="52" fillId="0" borderId="1" xfId="75" applyNumberFormat="1" applyFont="1" applyFill="1" applyBorder="1" applyAlignment="1" applyProtection="1">
      <alignment horizontal="left" vertical="center"/>
    </xf>
    <xf numFmtId="0" fontId="28" fillId="0" borderId="1" xfId="77" applyFont="1" applyFill="1" applyBorder="1" applyAlignment="1" applyProtection="1">
      <alignment horizontal="left" vertical="center" wrapText="1"/>
    </xf>
    <xf numFmtId="0" fontId="28" fillId="2" borderId="1" xfId="77" applyFont="1" applyFill="1" applyBorder="1" applyAlignment="1" applyProtection="1">
      <alignment horizontal="left" vertical="center" wrapText="1"/>
    </xf>
    <xf numFmtId="49" fontId="35" fillId="0" borderId="1" xfId="75" applyNumberFormat="1" applyFont="1" applyBorder="1" applyAlignment="1" applyProtection="1">
      <alignment horizontal="left" vertical="center"/>
    </xf>
    <xf numFmtId="0" fontId="27" fillId="2" borderId="1" xfId="77" applyFont="1" applyFill="1" applyBorder="1" applyAlignment="1" applyProtection="1">
      <alignment horizontal="left" vertical="center" wrapText="1"/>
    </xf>
    <xf numFmtId="49" fontId="35" fillId="0" borderId="1" xfId="75" applyNumberFormat="1" applyFont="1" applyFill="1" applyBorder="1" applyAlignment="1" applyProtection="1">
      <alignment horizontal="left" vertical="center"/>
    </xf>
    <xf numFmtId="0" fontId="27" fillId="0" borderId="1" xfId="77" applyFont="1" applyFill="1" applyBorder="1" applyAlignment="1" applyProtection="1">
      <alignment horizontal="left" vertical="center" wrapText="1"/>
    </xf>
    <xf numFmtId="0" fontId="28" fillId="0" borderId="1" xfId="76" applyFont="1" applyFill="1" applyBorder="1" applyAlignment="1" applyProtection="1">
      <alignment horizontal="left" vertical="center" wrapText="1"/>
    </xf>
    <xf numFmtId="0" fontId="29" fillId="0" borderId="1" xfId="77" applyFont="1" applyFill="1" applyBorder="1" applyAlignment="1" applyProtection="1">
      <alignment horizontal="left" vertical="center"/>
    </xf>
    <xf numFmtId="0" fontId="28" fillId="0" borderId="1" xfId="77" applyFont="1" applyFill="1" applyBorder="1" applyAlignment="1" applyProtection="1">
      <alignment horizontal="distributed" vertical="center" wrapText="1" indent="1"/>
    </xf>
    <xf numFmtId="0" fontId="27" fillId="0" borderId="0" xfId="77" applyFont="1" applyFill="1" applyBorder="1" applyAlignment="1">
      <alignment vertical="center"/>
    </xf>
    <xf numFmtId="188" fontId="27" fillId="0" borderId="0" xfId="77" applyNumberFormat="1" applyFont="1" applyFill="1" applyBorder="1" applyAlignment="1">
      <alignment horizontal="right" vertical="center"/>
    </xf>
    <xf numFmtId="0" fontId="28" fillId="0" borderId="1" xfId="77" applyFont="1" applyFill="1" applyBorder="1" applyAlignment="1">
      <alignment horizontal="distributed" vertical="center" wrapText="1" indent="3"/>
    </xf>
    <xf numFmtId="0" fontId="28" fillId="0" borderId="3" xfId="77" applyFont="1" applyFill="1" applyBorder="1" applyAlignment="1" applyProtection="1">
      <alignment horizontal="left" vertical="center"/>
    </xf>
    <xf numFmtId="0" fontId="28" fillId="0" borderId="1" xfId="76" applyFont="1" applyFill="1" applyBorder="1" applyAlignment="1" applyProtection="1">
      <alignment horizontal="left" vertical="center"/>
    </xf>
    <xf numFmtId="0" fontId="8" fillId="3" borderId="6" xfId="0" applyFont="1" applyFill="1" applyBorder="1" applyAlignment="1" applyProtection="1">
      <alignment horizontal="left" vertical="center"/>
    </xf>
    <xf numFmtId="0" fontId="57" fillId="0" borderId="7" xfId="0" applyFont="1" applyFill="1" applyBorder="1" applyAlignment="1">
      <alignment vertical="center" wrapText="1"/>
    </xf>
    <xf numFmtId="0" fontId="57" fillId="0" borderId="1" xfId="0" applyFont="1" applyFill="1" applyBorder="1" applyAlignment="1">
      <alignment vertical="center" wrapText="1"/>
    </xf>
    <xf numFmtId="0" fontId="27" fillId="3" borderId="6" xfId="0" applyFont="1" applyFill="1" applyBorder="1" applyAlignment="1" applyProtection="1">
      <alignment vertical="center"/>
    </xf>
    <xf numFmtId="183" fontId="46" fillId="0" borderId="1" xfId="1" applyNumberFormat="1" applyFont="1" applyFill="1" applyBorder="1" applyAlignment="1" applyProtection="1">
      <alignment horizontal="right" vertical="center"/>
      <protection locked="0"/>
    </xf>
    <xf numFmtId="0" fontId="8" fillId="3" borderId="8" xfId="0" applyFont="1" applyFill="1" applyBorder="1" applyAlignment="1" applyProtection="1">
      <alignment horizontal="left" vertical="center"/>
    </xf>
    <xf numFmtId="0" fontId="57" fillId="0" borderId="9" xfId="0" applyFont="1" applyFill="1" applyBorder="1" applyAlignment="1">
      <alignment vertical="center" wrapText="1"/>
    </xf>
    <xf numFmtId="0" fontId="8" fillId="0" borderId="1" xfId="0" applyFont="1" applyFill="1" applyBorder="1" applyAlignment="1"/>
    <xf numFmtId="0" fontId="58" fillId="0" borderId="1" xfId="65" applyFont="1" applyFill="1" applyBorder="1" applyAlignment="1">
      <alignment horizontal="distributed" vertical="center" wrapText="1" indent="1"/>
    </xf>
    <xf numFmtId="0" fontId="28" fillId="0" borderId="10" xfId="77" applyFont="1" applyFill="1" applyBorder="1" applyAlignment="1">
      <alignment horizontal="left" vertical="center"/>
    </xf>
    <xf numFmtId="0" fontId="28" fillId="0" borderId="7" xfId="76" applyFont="1" applyFill="1" applyBorder="1" applyAlignment="1">
      <alignment horizontal="left" vertical="center"/>
    </xf>
    <xf numFmtId="0" fontId="27" fillId="0" borderId="3" xfId="77" applyFont="1" applyFill="1" applyBorder="1" applyAlignment="1" applyProtection="1">
      <alignment horizontal="left" vertical="center"/>
    </xf>
    <xf numFmtId="0" fontId="27" fillId="0" borderId="1" xfId="77" applyFont="1" applyFill="1" applyBorder="1" applyAlignment="1" applyProtection="1">
      <alignment horizontal="left" vertical="center"/>
    </xf>
    <xf numFmtId="0" fontId="28" fillId="0" borderId="1" xfId="77" applyFont="1" applyFill="1" applyBorder="1" applyAlignment="1" applyProtection="1">
      <alignment horizontal="left" vertical="center"/>
    </xf>
    <xf numFmtId="0" fontId="32" fillId="0" borderId="1" xfId="0" applyFont="1" applyFill="1" applyBorder="1" applyAlignment="1"/>
    <xf numFmtId="0" fontId="16" fillId="0" borderId="0" xfId="77" applyFont="1" applyFill="1" applyProtection="1">
      <alignment vertical="center"/>
    </xf>
    <xf numFmtId="0" fontId="50" fillId="0" borderId="0" xfId="77" applyFont="1" applyFill="1" applyAlignment="1" applyProtection="1">
      <alignment horizontal="center" vertical="center"/>
    </xf>
    <xf numFmtId="0" fontId="6" fillId="0" borderId="0" xfId="77" applyFont="1" applyFill="1" applyProtection="1">
      <alignment vertical="center"/>
    </xf>
    <xf numFmtId="0" fontId="6" fillId="0" borderId="0" xfId="77" applyFill="1" applyProtection="1">
      <alignment vertical="center"/>
    </xf>
    <xf numFmtId="188" fontId="6" fillId="0" borderId="0" xfId="77" applyNumberFormat="1" applyFill="1" applyProtection="1">
      <alignment vertical="center"/>
    </xf>
    <xf numFmtId="181" fontId="6" fillId="0" borderId="0" xfId="58" applyNumberFormat="1" applyFill="1" applyAlignment="1" applyProtection="1"/>
    <xf numFmtId="0" fontId="27" fillId="0" borderId="0" xfId="77" applyFont="1" applyFill="1" applyProtection="1">
      <alignment vertical="center"/>
    </xf>
    <xf numFmtId="181" fontId="16" fillId="0" borderId="0" xfId="58" applyNumberFormat="1" applyFont="1" applyFill="1" applyAlignment="1" applyProtection="1"/>
    <xf numFmtId="0" fontId="28" fillId="0" borderId="1" xfId="77" applyFont="1" applyFill="1" applyBorder="1" applyAlignment="1" applyProtection="1">
      <alignment horizontal="center" vertical="center" wrapText="1"/>
    </xf>
    <xf numFmtId="0" fontId="50" fillId="0" borderId="0" xfId="77" applyFont="1" applyFill="1" applyAlignment="1" applyProtection="1">
      <alignment horizontal="center" vertical="center" wrapText="1"/>
    </xf>
    <xf numFmtId="0" fontId="16" fillId="0" borderId="0" xfId="76" applyFont="1" applyFill="1" applyProtection="1">
      <alignment vertical="center"/>
    </xf>
    <xf numFmtId="190" fontId="29" fillId="0" borderId="1" xfId="3" applyNumberFormat="1" applyFont="1" applyFill="1" applyBorder="1" applyAlignment="1" applyProtection="1">
      <alignment horizontal="right" vertical="center" wrapText="1"/>
      <protection locked="0"/>
    </xf>
    <xf numFmtId="0" fontId="16" fillId="0" borderId="0" xfId="77" applyFont="1">
      <alignment vertical="center"/>
    </xf>
    <xf numFmtId="0" fontId="50" fillId="0" borderId="0" xfId="77" applyFont="1" applyAlignment="1">
      <alignment horizontal="center" vertical="center"/>
    </xf>
    <xf numFmtId="188" fontId="6" fillId="0" borderId="0" xfId="77" applyNumberFormat="1">
      <alignment vertical="center"/>
    </xf>
    <xf numFmtId="0" fontId="27" fillId="0" borderId="0" xfId="77" applyFont="1" applyFill="1">
      <alignment vertical="center"/>
    </xf>
    <xf numFmtId="0" fontId="59" fillId="0" borderId="0" xfId="77" applyFont="1" applyFill="1">
      <alignment vertical="center"/>
    </xf>
    <xf numFmtId="188" fontId="27" fillId="0" borderId="0" xfId="77" applyNumberFormat="1" applyFont="1" applyFill="1" applyAlignment="1">
      <alignment horizontal="right" vertical="center"/>
    </xf>
    <xf numFmtId="0" fontId="46" fillId="0" borderId="3" xfId="77" applyFont="1" applyFill="1" applyBorder="1" applyAlignment="1" applyProtection="1">
      <alignment horizontal="left" vertical="center"/>
    </xf>
    <xf numFmtId="0" fontId="35" fillId="3" borderId="6" xfId="0" applyFont="1" applyFill="1" applyBorder="1" applyAlignment="1" applyProtection="1">
      <alignment horizontal="left" vertical="center"/>
    </xf>
    <xf numFmtId="0" fontId="40" fillId="0" borderId="7" xfId="0" applyFont="1" applyFill="1" applyBorder="1" applyAlignment="1">
      <alignment vertical="center" wrapText="1"/>
    </xf>
    <xf numFmtId="0" fontId="40" fillId="0" borderId="1" xfId="0" applyFont="1" applyFill="1" applyBorder="1" applyAlignment="1">
      <alignment vertical="center" wrapText="1"/>
    </xf>
    <xf numFmtId="0" fontId="29" fillId="3" borderId="6" xfId="0" applyFont="1" applyFill="1" applyBorder="1" applyAlignment="1" applyProtection="1">
      <alignment horizontal="left" vertical="center"/>
    </xf>
    <xf numFmtId="0" fontId="35" fillId="3" borderId="8" xfId="0" applyFont="1" applyFill="1" applyBorder="1" applyAlignment="1" applyProtection="1">
      <alignment horizontal="left" vertical="center"/>
    </xf>
    <xf numFmtId="0" fontId="40" fillId="0" borderId="9" xfId="0" applyFont="1" applyFill="1" applyBorder="1" applyAlignment="1">
      <alignment vertical="center" wrapText="1"/>
    </xf>
    <xf numFmtId="0" fontId="35" fillId="0" borderId="1" xfId="0" applyFont="1" applyFill="1" applyBorder="1" applyAlignment="1">
      <alignment horizontal="left"/>
    </xf>
    <xf numFmtId="0" fontId="39" fillId="0" borderId="1" xfId="65" applyFont="1" applyFill="1" applyBorder="1" applyAlignment="1">
      <alignment horizontal="distributed" vertical="center" wrapText="1" indent="1"/>
    </xf>
    <xf numFmtId="0" fontId="46" fillId="0" borderId="10" xfId="77" applyFont="1" applyFill="1" applyBorder="1" applyAlignment="1">
      <alignment horizontal="left" vertical="center"/>
    </xf>
    <xf numFmtId="0" fontId="29" fillId="0" borderId="3" xfId="77" applyFont="1" applyFill="1" applyBorder="1" applyAlignment="1" applyProtection="1">
      <alignment horizontal="left" vertical="center"/>
    </xf>
    <xf numFmtId="3" fontId="6" fillId="0" borderId="0" xfId="77" applyNumberFormat="1">
      <alignment vertical="center"/>
    </xf>
    <xf numFmtId="0" fontId="34" fillId="0" borderId="0" xfId="0" applyFont="1" applyFill="1" applyBorder="1" applyAlignment="1"/>
    <xf numFmtId="0" fontId="56"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11" xfId="0" applyFont="1" applyFill="1" applyBorder="1" applyAlignment="1">
      <alignment horizontal="center" vertical="center"/>
    </xf>
    <xf numFmtId="0" fontId="28" fillId="0" borderId="9" xfId="79" applyFont="1" applyBorder="1" applyAlignment="1">
      <alignment horizontal="center" vertical="center"/>
    </xf>
    <xf numFmtId="0" fontId="28" fillId="0" borderId="3" xfId="79" applyFont="1" applyBorder="1" applyAlignment="1">
      <alignment horizontal="center" vertical="center"/>
    </xf>
    <xf numFmtId="0" fontId="28" fillId="0" borderId="4" xfId="79" applyFont="1" applyBorder="1" applyAlignment="1">
      <alignment horizontal="center" vertical="center"/>
    </xf>
    <xf numFmtId="0" fontId="28" fillId="0" borderId="7" xfId="79" applyFont="1" applyBorder="1" applyAlignment="1">
      <alignment horizontal="center" vertical="center"/>
    </xf>
    <xf numFmtId="49" fontId="28" fillId="0" borderId="1" xfId="49" applyNumberFormat="1" applyFont="1" applyFill="1" applyBorder="1" applyAlignment="1" applyProtection="1">
      <alignment horizontal="center" vertical="center"/>
    </xf>
    <xf numFmtId="0" fontId="34" fillId="0" borderId="1" xfId="0" applyFont="1" applyFill="1" applyBorder="1" applyAlignment="1">
      <alignment horizontal="right" vertical="center"/>
    </xf>
    <xf numFmtId="182" fontId="34" fillId="0" borderId="1" xfId="3" applyNumberFormat="1" applyFont="1" applyFill="1" applyBorder="1" applyAlignment="1">
      <alignment horizontal="right" vertical="center"/>
    </xf>
    <xf numFmtId="181" fontId="34" fillId="0" borderId="1" xfId="0" applyNumberFormat="1" applyFont="1" applyFill="1" applyBorder="1" applyAlignment="1">
      <alignment horizontal="right" vertical="center"/>
    </xf>
    <xf numFmtId="0" fontId="61" fillId="0" borderId="0" xfId="0" applyFont="1" applyFill="1" applyBorder="1" applyAlignment="1">
      <alignment horizontal="left" vertical="top" wrapText="1"/>
    </xf>
    <xf numFmtId="0" fontId="62" fillId="0" borderId="0" xfId="73" applyFont="1" applyAlignment="1"/>
    <xf numFmtId="0" fontId="8" fillId="0" borderId="0" xfId="0" applyFont="1" applyFill="1" applyAlignment="1">
      <alignment horizontal="right" vertical="center"/>
    </xf>
    <xf numFmtId="0" fontId="28" fillId="0" borderId="1" xfId="79" applyFont="1" applyBorder="1" applyAlignment="1">
      <alignment horizontal="center" vertical="center" wrapText="1"/>
    </xf>
    <xf numFmtId="181" fontId="28" fillId="0" borderId="1" xfId="1" applyNumberFormat="1" applyFont="1" applyBorder="1" applyAlignment="1">
      <alignment horizontal="right" vertical="center" wrapText="1"/>
    </xf>
    <xf numFmtId="0" fontId="39" fillId="0" borderId="1" xfId="0" applyFont="1" applyFill="1" applyBorder="1" applyAlignment="1">
      <alignment horizontal="left" vertical="center"/>
    </xf>
    <xf numFmtId="181" fontId="8" fillId="0" borderId="1" xfId="0" applyNumberFormat="1" applyFont="1" applyFill="1" applyBorder="1" applyAlignment="1">
      <alignment horizontal="right" vertical="center" wrapText="1"/>
    </xf>
    <xf numFmtId="0" fontId="27" fillId="0" borderId="0" xfId="0" applyFont="1" applyFill="1" applyAlignment="1">
      <alignment horizontal="left" vertical="center"/>
    </xf>
    <xf numFmtId="0" fontId="6" fillId="0" borderId="0" xfId="77" applyFont="1" applyFill="1">
      <alignment vertical="center"/>
    </xf>
    <xf numFmtId="0" fontId="6" fillId="0" borderId="0" xfId="77" applyFont="1">
      <alignment vertical="center"/>
    </xf>
    <xf numFmtId="188" fontId="6" fillId="0" borderId="0" xfId="77" applyNumberFormat="1" applyFont="1">
      <alignment vertical="center"/>
    </xf>
    <xf numFmtId="181" fontId="6" fillId="0" borderId="0" xfId="77" applyNumberFormat="1">
      <alignment vertical="center"/>
    </xf>
    <xf numFmtId="0" fontId="32" fillId="0" borderId="0" xfId="0" applyFont="1" applyFill="1" applyAlignment="1">
      <alignment horizontal="center" vertical="center"/>
    </xf>
    <xf numFmtId="0" fontId="63" fillId="0" borderId="0" xfId="53" applyFont="1" applyAlignment="1">
      <alignment horizontal="center" vertical="center"/>
    </xf>
    <xf numFmtId="0" fontId="32" fillId="0" borderId="0" xfId="53" applyFont="1" applyAlignment="1">
      <alignment horizontal="right"/>
    </xf>
    <xf numFmtId="188" fontId="28" fillId="0" borderId="1" xfId="77" applyNumberFormat="1" applyFont="1" applyBorder="1" applyAlignment="1">
      <alignment horizontal="center" vertical="center" wrapText="1"/>
    </xf>
    <xf numFmtId="188" fontId="28" fillId="0" borderId="12" xfId="77" applyNumberFormat="1" applyFont="1" applyBorder="1" applyAlignment="1">
      <alignment horizontal="center" vertical="center" wrapText="1"/>
    </xf>
    <xf numFmtId="181" fontId="6" fillId="2" borderId="0" xfId="58" applyNumberFormat="1" applyFont="1" applyFill="1" applyAlignment="1">
      <alignment horizontal="center" vertical="center" wrapText="1"/>
    </xf>
    <xf numFmtId="0" fontId="44" fillId="0" borderId="1" xfId="0" applyFont="1" applyFill="1" applyBorder="1" applyAlignment="1">
      <alignment horizontal="left" vertical="center" wrapText="1"/>
    </xf>
    <xf numFmtId="188" fontId="28" fillId="0" borderId="0" xfId="77" applyNumberFormat="1" applyFont="1" applyAlignment="1">
      <alignment horizontal="center" vertical="center" wrapText="1"/>
    </xf>
    <xf numFmtId="0" fontId="28" fillId="0" borderId="1" xfId="82" applyFont="1" applyFill="1" applyBorder="1" applyAlignment="1">
      <alignment horizontal="left" vertical="center" wrapText="1"/>
    </xf>
    <xf numFmtId="190" fontId="39" fillId="0" borderId="1" xfId="0" applyNumberFormat="1" applyFont="1" applyFill="1" applyBorder="1" applyAlignment="1">
      <alignment horizontal="center" vertical="center" wrapText="1"/>
    </xf>
    <xf numFmtId="0" fontId="27" fillId="2" borderId="0" xfId="76" applyFont="1" applyFill="1" applyAlignment="1">
      <alignment horizontal="center" vertical="center"/>
    </xf>
    <xf numFmtId="0" fontId="43" fillId="0" borderId="0" xfId="53" applyFont="1" applyFill="1" applyBorder="1" applyAlignment="1">
      <alignment horizontal="center" vertical="center"/>
    </xf>
    <xf numFmtId="0" fontId="8" fillId="0" borderId="0" xfId="53" applyFont="1" applyBorder="1" applyAlignment="1">
      <alignment horizontal="left" vertical="center"/>
    </xf>
    <xf numFmtId="0" fontId="8" fillId="0" borderId="0" xfId="53" applyFont="1" applyBorder="1" applyAlignment="1">
      <alignment horizontal="right" vertical="center"/>
    </xf>
    <xf numFmtId="178" fontId="44" fillId="0" borderId="1" xfId="59" applyNumberFormat="1" applyFont="1" applyFill="1" applyBorder="1" applyAlignment="1">
      <alignment horizontal="left" vertical="center"/>
    </xf>
    <xf numFmtId="181" fontId="52" fillId="0" borderId="1" xfId="59" applyNumberFormat="1" applyFont="1" applyFill="1" applyBorder="1" applyAlignment="1">
      <alignment horizontal="right" vertical="center" wrapText="1"/>
    </xf>
    <xf numFmtId="178" fontId="8" fillId="0" borderId="1" xfId="59" applyNumberFormat="1" applyFont="1" applyFill="1" applyBorder="1" applyAlignment="1">
      <alignment horizontal="left" vertical="center"/>
    </xf>
    <xf numFmtId="181" fontId="35" fillId="0" borderId="1" xfId="59" applyNumberFormat="1" applyFont="1" applyFill="1" applyBorder="1" applyAlignment="1">
      <alignment horizontal="right" vertical="center" wrapText="1"/>
    </xf>
    <xf numFmtId="181" fontId="35" fillId="0" borderId="1" xfId="0" applyNumberFormat="1" applyFont="1" applyFill="1" applyBorder="1" applyAlignment="1">
      <alignment horizontal="right" vertical="center" wrapText="1"/>
    </xf>
    <xf numFmtId="0" fontId="44" fillId="0" borderId="1" xfId="59" applyFont="1" applyFill="1" applyBorder="1" applyAlignment="1">
      <alignment horizontal="distributed" vertical="center" indent="1"/>
    </xf>
    <xf numFmtId="0" fontId="1" fillId="0" borderId="0" xfId="77" applyFont="1" applyFill="1" applyAlignment="1" applyProtection="1">
      <alignment horizontal="center" vertical="center"/>
    </xf>
    <xf numFmtId="0" fontId="27" fillId="0" borderId="0" xfId="77" applyFont="1" applyFill="1" applyAlignment="1">
      <alignment horizontal="left" vertical="center"/>
    </xf>
    <xf numFmtId="0" fontId="28" fillId="0" borderId="9" xfId="77" applyNumberFormat="1" applyFont="1" applyFill="1" applyBorder="1" applyAlignment="1">
      <alignment horizontal="center" vertical="center" wrapText="1"/>
    </xf>
    <xf numFmtId="181" fontId="46" fillId="0" borderId="1" xfId="80" applyNumberFormat="1" applyFont="1" applyFill="1" applyBorder="1" applyAlignment="1">
      <alignment horizontal="left" vertical="center" wrapText="1"/>
    </xf>
    <xf numFmtId="0" fontId="39" fillId="0" borderId="1" xfId="65" applyFont="1" applyFill="1" applyBorder="1" applyAlignment="1">
      <alignment horizontal="left" vertical="center" wrapText="1"/>
    </xf>
    <xf numFmtId="41" fontId="64" fillId="0" borderId="1" xfId="1" applyNumberFormat="1" applyFont="1" applyFill="1" applyBorder="1" applyAlignment="1" applyProtection="1">
      <alignment horizontal="right" vertical="center"/>
      <protection locked="0"/>
    </xf>
    <xf numFmtId="3" fontId="35" fillId="0" borderId="1" xfId="0" applyNumberFormat="1" applyFont="1" applyFill="1" applyBorder="1" applyAlignment="1" applyProtection="1">
      <alignment horizontal="right" vertical="center"/>
      <protection locked="0"/>
    </xf>
    <xf numFmtId="0" fontId="35" fillId="0" borderId="0" xfId="0" applyFont="1" applyFill="1" applyAlignment="1"/>
    <xf numFmtId="0" fontId="29" fillId="3" borderId="1" xfId="0" applyFont="1" applyFill="1" applyBorder="1" applyAlignment="1" applyProtection="1">
      <alignment horizontal="left" vertical="center"/>
      <protection locked="0"/>
    </xf>
    <xf numFmtId="0" fontId="35" fillId="3" borderId="1" xfId="0" applyFont="1" applyFill="1" applyBorder="1" applyAlignment="1" applyProtection="1">
      <alignment horizontal="left" vertical="center"/>
      <protection locked="0"/>
    </xf>
    <xf numFmtId="0" fontId="52" fillId="0" borderId="1" xfId="0" applyFont="1" applyFill="1" applyBorder="1" applyAlignment="1" applyProtection="1">
      <alignment horizontal="left" vertical="center"/>
    </xf>
    <xf numFmtId="0" fontId="29" fillId="3" borderId="1" xfId="0" applyFont="1" applyFill="1" applyBorder="1" applyAlignment="1" applyProtection="1">
      <alignment horizontal="left" vertical="center"/>
    </xf>
    <xf numFmtId="49" fontId="8" fillId="0" borderId="1" xfId="0" applyNumberFormat="1" applyFont="1" applyFill="1" applyBorder="1" applyAlignment="1" applyProtection="1">
      <alignment horizontal="left" vertical="center"/>
    </xf>
    <xf numFmtId="49" fontId="35" fillId="3" borderId="1" xfId="0" applyNumberFormat="1" applyFont="1" applyFill="1" applyBorder="1" applyAlignment="1" applyProtection="1">
      <alignment horizontal="left" vertical="center" wrapText="1"/>
      <protection locked="0"/>
    </xf>
    <xf numFmtId="49" fontId="44" fillId="3"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vertical="center" wrapText="1"/>
    </xf>
    <xf numFmtId="49" fontId="8" fillId="0" borderId="1" xfId="0" applyNumberFormat="1" applyFont="1" applyFill="1" applyBorder="1" applyAlignment="1" applyProtection="1">
      <alignment horizontal="left" vertical="center"/>
      <protection locked="0"/>
    </xf>
    <xf numFmtId="49" fontId="44" fillId="0" borderId="1" xfId="0" applyNumberFormat="1" applyFont="1" applyFill="1" applyBorder="1" applyAlignment="1" applyProtection="1">
      <alignment horizontal="left" vertical="center" wrapText="1"/>
      <protection locked="0"/>
    </xf>
    <xf numFmtId="49" fontId="29" fillId="3"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left" vertical="center" wrapText="1"/>
      <protection locked="0"/>
    </xf>
    <xf numFmtId="181" fontId="29" fillId="0" borderId="1" xfId="80" applyNumberFormat="1" applyFont="1" applyFill="1" applyBorder="1" applyAlignment="1">
      <alignment horizontal="left" vertical="center" wrapText="1"/>
    </xf>
    <xf numFmtId="0" fontId="40" fillId="0" borderId="1" xfId="65" applyFont="1" applyFill="1" applyBorder="1" applyAlignment="1">
      <alignment horizontal="left" vertical="center" wrapText="1"/>
    </xf>
    <xf numFmtId="41" fontId="65" fillId="0" borderId="1" xfId="1" applyNumberFormat="1" applyFont="1" applyFill="1" applyBorder="1" applyAlignment="1" applyProtection="1">
      <alignment horizontal="right" vertical="center"/>
      <protection locked="0"/>
    </xf>
    <xf numFmtId="181" fontId="46" fillId="0" borderId="9" xfId="80" applyNumberFormat="1" applyFont="1" applyFill="1" applyBorder="1" applyAlignment="1">
      <alignment horizontal="left" vertical="center" wrapText="1"/>
    </xf>
    <xf numFmtId="0" fontId="39" fillId="0" borderId="9" xfId="65" applyFont="1" applyFill="1" applyBorder="1" applyAlignment="1">
      <alignment vertical="center" wrapText="1"/>
    </xf>
    <xf numFmtId="0" fontId="39" fillId="0" borderId="1" xfId="65" applyFont="1" applyFill="1" applyBorder="1" applyAlignment="1">
      <alignment vertical="center" wrapText="1"/>
    </xf>
    <xf numFmtId="188" fontId="45" fillId="0" borderId="1" xfId="65" applyNumberFormat="1" applyFont="1" applyFill="1" applyBorder="1" applyAlignment="1">
      <alignment horizontal="right" vertical="center"/>
    </xf>
    <xf numFmtId="0" fontId="66" fillId="0" borderId="0" xfId="0" applyFont="1" applyFill="1" applyAlignment="1"/>
    <xf numFmtId="188" fontId="28" fillId="0" borderId="3" xfId="77" applyNumberFormat="1" applyFont="1" applyFill="1" applyBorder="1" applyAlignment="1">
      <alignment vertical="center" wrapText="1"/>
    </xf>
    <xf numFmtId="0" fontId="28" fillId="0" borderId="1" xfId="77" applyFont="1" applyFill="1" applyBorder="1" applyAlignment="1">
      <alignment horizontal="center" vertical="center" wrapText="1"/>
    </xf>
    <xf numFmtId="0" fontId="46" fillId="0" borderId="3" xfId="77" applyNumberFormat="1" applyFont="1" applyFill="1" applyBorder="1" applyAlignment="1">
      <alignment horizontal="left" vertical="center"/>
    </xf>
    <xf numFmtId="0" fontId="39" fillId="0" borderId="1" xfId="65" applyFont="1" applyFill="1" applyBorder="1" applyAlignment="1">
      <alignment horizontal="left" vertical="center"/>
    </xf>
    <xf numFmtId="181" fontId="46" fillId="0" borderId="1" xfId="1" applyNumberFormat="1" applyFont="1" applyFill="1" applyBorder="1" applyAlignment="1">
      <alignment horizontal="right" vertical="center" wrapText="1"/>
    </xf>
    <xf numFmtId="0" fontId="29" fillId="0" borderId="3" xfId="77" applyFont="1" applyFill="1" applyBorder="1" applyAlignment="1">
      <alignment horizontal="left" vertical="center"/>
    </xf>
    <xf numFmtId="0" fontId="40" fillId="0" borderId="1" xfId="65" applyFont="1" applyFill="1" applyBorder="1" applyAlignment="1">
      <alignment horizontal="left" vertical="center"/>
    </xf>
    <xf numFmtId="41" fontId="65" fillId="0" borderId="1" xfId="0" applyNumberFormat="1" applyFont="1" applyFill="1" applyBorder="1" applyAlignment="1" applyProtection="1">
      <alignment horizontal="right" vertical="center"/>
      <protection locked="0"/>
    </xf>
    <xf numFmtId="181" fontId="29" fillId="0" borderId="1" xfId="1" applyNumberFormat="1" applyFont="1" applyFill="1" applyBorder="1" applyAlignment="1" applyProtection="1">
      <alignment horizontal="right" vertical="center" wrapText="1"/>
      <protection locked="0"/>
    </xf>
    <xf numFmtId="0" fontId="46" fillId="0" borderId="3" xfId="77" applyFont="1" applyFill="1" applyBorder="1" applyAlignment="1">
      <alignment horizontal="left" vertical="center"/>
    </xf>
    <xf numFmtId="0" fontId="29" fillId="0" borderId="3" xfId="77" applyFont="1" applyFill="1" applyBorder="1" applyAlignment="1">
      <alignment horizontal="left" vertical="center" wrapText="1"/>
    </xf>
    <xf numFmtId="0" fontId="29" fillId="0" borderId="1" xfId="77" applyFont="1" applyFill="1" applyBorder="1" applyAlignment="1">
      <alignment horizontal="left" vertical="center"/>
    </xf>
    <xf numFmtId="10" fontId="46" fillId="0" borderId="1" xfId="3" applyNumberFormat="1" applyFont="1" applyFill="1" applyBorder="1" applyAlignment="1" applyProtection="1">
      <alignment horizontal="right" vertical="center" wrapText="1"/>
      <protection locked="0"/>
    </xf>
    <xf numFmtId="0" fontId="46" fillId="0" borderId="3" xfId="77" applyNumberFormat="1" applyFont="1" applyFill="1" applyBorder="1" applyAlignment="1" applyProtection="1">
      <alignment horizontal="left" vertical="center"/>
    </xf>
    <xf numFmtId="184" fontId="27" fillId="0" borderId="0" xfId="3" applyNumberFormat="1" applyFont="1" applyFill="1" applyBorder="1" applyAlignment="1" applyProtection="1">
      <alignment horizontal="right" vertical="center" wrapText="1"/>
      <protection locked="0"/>
    </xf>
    <xf numFmtId="0" fontId="29" fillId="0" borderId="3" xfId="76" applyFont="1" applyFill="1" applyBorder="1" applyAlignment="1" applyProtection="1">
      <alignment horizontal="left" vertical="center"/>
    </xf>
    <xf numFmtId="0" fontId="46" fillId="0" borderId="13" xfId="77" applyFont="1" applyFill="1" applyBorder="1" applyAlignment="1">
      <alignment horizontal="left" vertical="center"/>
    </xf>
    <xf numFmtId="0" fontId="40" fillId="0" borderId="9" xfId="65" applyFont="1" applyFill="1" applyBorder="1" applyAlignment="1">
      <alignment horizontal="left" vertical="center"/>
    </xf>
    <xf numFmtId="0" fontId="39" fillId="0" borderId="1" xfId="65" applyFont="1" applyFill="1" applyBorder="1" applyAlignment="1">
      <alignment vertical="center"/>
    </xf>
    <xf numFmtId="0" fontId="39" fillId="0" borderId="1" xfId="65" applyFont="1" applyFill="1" applyBorder="1" applyAlignment="1">
      <alignment horizontal="distributed" vertical="center" indent="1"/>
    </xf>
    <xf numFmtId="183" fontId="52" fillId="0" borderId="1" xfId="1" applyNumberFormat="1" applyFont="1" applyFill="1" applyBorder="1" applyAlignment="1">
      <alignment horizontal="center" vertical="center"/>
    </xf>
    <xf numFmtId="0" fontId="32" fillId="0" borderId="0" xfId="0" applyFont="1" applyFill="1" applyAlignment="1" applyProtection="1"/>
    <xf numFmtId="0" fontId="28" fillId="0" borderId="0" xfId="77" applyFont="1" applyFill="1" applyAlignment="1">
      <alignment horizontal="center" vertical="center" wrapText="1"/>
    </xf>
    <xf numFmtId="188" fontId="28" fillId="0" borderId="0" xfId="77" applyNumberFormat="1" applyFont="1" applyFill="1" applyAlignment="1">
      <alignment horizontal="center" vertical="center" wrapText="1"/>
    </xf>
    <xf numFmtId="182" fontId="67" fillId="0" borderId="1" xfId="3" applyNumberFormat="1" applyFont="1" applyFill="1" applyBorder="1" applyAlignment="1" applyProtection="1">
      <alignment horizontal="right" vertical="center" wrapText="1"/>
      <protection locked="0"/>
    </xf>
    <xf numFmtId="0" fontId="40" fillId="0" borderId="1" xfId="65" applyFont="1" applyFill="1" applyBorder="1" applyAlignment="1">
      <alignment vertical="center" wrapText="1"/>
    </xf>
    <xf numFmtId="181" fontId="29" fillId="0" borderId="9" xfId="80" applyNumberFormat="1" applyFont="1" applyFill="1" applyBorder="1" applyAlignment="1">
      <alignment horizontal="left" vertical="center" wrapText="1"/>
    </xf>
    <xf numFmtId="0" fontId="40" fillId="0" borderId="9" xfId="65" applyFont="1" applyFill="1" applyBorder="1" applyAlignment="1">
      <alignment vertical="center" wrapText="1"/>
    </xf>
    <xf numFmtId="181" fontId="46" fillId="0" borderId="1" xfId="1" applyNumberFormat="1" applyFont="1" applyFill="1" applyBorder="1" applyAlignment="1" applyProtection="1">
      <alignment horizontal="right" vertical="center" wrapText="1"/>
      <protection locked="0"/>
    </xf>
    <xf numFmtId="0" fontId="29" fillId="0" borderId="0" xfId="77" applyFont="1" applyFill="1" applyAlignment="1">
      <alignment horizontal="left" vertical="center"/>
    </xf>
    <xf numFmtId="0" fontId="28" fillId="0" borderId="1" xfId="65" applyFont="1" applyFill="1" applyBorder="1" applyAlignment="1">
      <alignment horizontal="left" vertical="center"/>
    </xf>
    <xf numFmtId="0" fontId="29" fillId="0" borderId="1" xfId="77" applyNumberFormat="1" applyFont="1" applyFill="1" applyBorder="1" applyAlignment="1">
      <alignment horizontal="left" vertical="center" wrapText="1"/>
    </xf>
    <xf numFmtId="0" fontId="46" fillId="0" borderId="9" xfId="77" applyNumberFormat="1" applyFont="1" applyFill="1" applyBorder="1" applyAlignment="1">
      <alignment horizontal="left" vertical="center" wrapText="1"/>
    </xf>
    <xf numFmtId="0" fontId="40" fillId="0" borderId="9" xfId="65" applyFont="1" applyFill="1" applyBorder="1" applyAlignment="1">
      <alignment horizontal="left" vertical="center" wrapText="1"/>
    </xf>
    <xf numFmtId="0" fontId="28" fillId="0" borderId="1" xfId="77" applyFont="1" applyFill="1" applyBorder="1" applyAlignment="1">
      <alignment vertical="center" wrapText="1"/>
    </xf>
    <xf numFmtId="0" fontId="68" fillId="0" borderId="0" xfId="77" applyFont="1" applyFill="1">
      <alignment vertical="center"/>
    </xf>
    <xf numFmtId="3" fontId="6" fillId="0" borderId="0" xfId="77" applyNumberFormat="1" applyFill="1">
      <alignment vertical="center"/>
    </xf>
    <xf numFmtId="0" fontId="28" fillId="2" borderId="0" xfId="77" applyFont="1" applyFill="1" applyAlignment="1" applyProtection="1">
      <alignment horizontal="center" vertical="center" wrapText="1"/>
    </xf>
    <xf numFmtId="0" fontId="27" fillId="2" borderId="0" xfId="77" applyFont="1" applyFill="1" applyProtection="1">
      <alignment vertical="center"/>
    </xf>
    <xf numFmtId="0" fontId="6" fillId="2" borderId="0" xfId="77" applyFill="1" applyProtection="1">
      <alignment vertical="center"/>
    </xf>
    <xf numFmtId="188" fontId="6" fillId="2" borderId="0" xfId="77" applyNumberFormat="1" applyFill="1" applyProtection="1">
      <alignment vertical="center"/>
    </xf>
    <xf numFmtId="0" fontId="27" fillId="0" borderId="0" xfId="77" applyFont="1" applyFill="1" applyAlignment="1" applyProtection="1">
      <alignment horizontal="left" vertical="center"/>
    </xf>
    <xf numFmtId="0" fontId="59" fillId="0" borderId="0" xfId="77" applyFont="1" applyFill="1" applyProtection="1">
      <alignment vertical="center"/>
    </xf>
    <xf numFmtId="188" fontId="28" fillId="0" borderId="3" xfId="77" applyNumberFormat="1" applyFont="1" applyFill="1" applyBorder="1" applyAlignment="1" applyProtection="1">
      <alignment horizontal="center" vertical="center" wrapText="1"/>
    </xf>
    <xf numFmtId="188" fontId="28" fillId="0" borderId="0" xfId="77" applyNumberFormat="1" applyFont="1" applyFill="1" applyAlignment="1" applyProtection="1">
      <alignment horizontal="center" vertical="center" wrapText="1"/>
    </xf>
    <xf numFmtId="3" fontId="46" fillId="0" borderId="1" xfId="0" applyNumberFormat="1" applyFont="1" applyFill="1" applyBorder="1" applyAlignment="1" applyProtection="1">
      <alignment horizontal="right" vertical="center"/>
      <protection locked="0"/>
    </xf>
    <xf numFmtId="0" fontId="16" fillId="0" borderId="0" xfId="76" applyFont="1" applyFill="1" applyAlignment="1" applyProtection="1">
      <alignment horizontal="center" vertical="center"/>
    </xf>
    <xf numFmtId="3" fontId="29" fillId="0" borderId="1" xfId="0" applyNumberFormat="1" applyFont="1" applyFill="1" applyBorder="1" applyAlignment="1" applyProtection="1">
      <alignment horizontal="right" vertical="center"/>
      <protection locked="0"/>
    </xf>
    <xf numFmtId="0" fontId="29" fillId="0" borderId="3" xfId="77" applyFont="1" applyFill="1" applyBorder="1" applyAlignment="1" applyProtection="1">
      <alignment horizontal="left" vertical="center" wrapText="1"/>
    </xf>
    <xf numFmtId="0" fontId="29" fillId="0" borderId="1" xfId="77" applyFont="1" applyFill="1" applyBorder="1" applyAlignment="1" applyProtection="1">
      <alignment horizontal="left" vertical="center" wrapText="1"/>
    </xf>
    <xf numFmtId="0" fontId="29" fillId="0" borderId="13" xfId="76" applyFont="1" applyFill="1" applyBorder="1" applyAlignment="1" applyProtection="1">
      <alignment horizontal="left" vertical="center"/>
    </xf>
    <xf numFmtId="0" fontId="39" fillId="0" borderId="1" xfId="65" applyFont="1" applyFill="1" applyBorder="1" applyAlignment="1">
      <alignment horizontal="distributed" vertical="center" indent="2"/>
    </xf>
    <xf numFmtId="3" fontId="6" fillId="2" borderId="0" xfId="77" applyNumberFormat="1" applyFill="1" applyProtection="1">
      <alignment vertical="center"/>
    </xf>
    <xf numFmtId="0" fontId="69" fillId="0" borderId="0" xfId="0" applyFont="1" applyAlignment="1">
      <alignment horizontal="center" vertical="center"/>
    </xf>
    <xf numFmtId="0" fontId="0" fillId="0" borderId="0" xfId="0" applyAlignment="1">
      <alignment horizontal="left" vertical="center" indent="2"/>
    </xf>
    <xf numFmtId="0" fontId="29" fillId="0" borderId="3" xfId="77" applyFont="1" applyFill="1" applyBorder="1" applyAlignment="1" quotePrefix="1">
      <alignment horizontal="left" vertical="center"/>
    </xf>
  </cellXfs>
  <cellStyles count="8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2 2" xfId="49"/>
    <cellStyle name="常规 15 2" xfId="50"/>
    <cellStyle name="常规 2 2 11 2" xfId="51"/>
    <cellStyle name="常规 19 2" xfId="52"/>
    <cellStyle name="常规 16" xfId="53"/>
    <cellStyle name="常规 428" xfId="54"/>
    <cellStyle name="常规 2 2 2" xfId="55"/>
    <cellStyle name="常规 10 2_报预算局：2016年云南省及省本级1-7月社保基金预算执行情况表（0823）" xfId="56"/>
    <cellStyle name="常规 2 2" xfId="57"/>
    <cellStyle name="常规 10" xfId="58"/>
    <cellStyle name="常规 16 2" xfId="59"/>
    <cellStyle name="Normal" xfId="60"/>
    <cellStyle name="TextStyle" xfId="61"/>
    <cellStyle name="常规 15 2 2" xfId="62"/>
    <cellStyle name="常规 11 3" xfId="63"/>
    <cellStyle name="常规 19" xfId="64"/>
    <cellStyle name="常规 2" xfId="65"/>
    <cellStyle name="常规 2 2 6" xfId="66"/>
    <cellStyle name="常规 2 3" xfId="67"/>
    <cellStyle name="常规 2 4" xfId="68"/>
    <cellStyle name="常规 2 4 2" xfId="69"/>
    <cellStyle name="常规 28" xfId="70"/>
    <cellStyle name="常规 3" xfId="71"/>
    <cellStyle name="常规 3 2" xfId="72"/>
    <cellStyle name="常规 3 7" xfId="73"/>
    <cellStyle name="常规 444" xfId="74"/>
    <cellStyle name="常规 8" xfId="75"/>
    <cellStyle name="常规_2007年云南省向人大报送政府收支预算表格式编制过程表" xfId="76"/>
    <cellStyle name="常规_2007年云南省向人大报送政府收支预算表格式编制过程表 2" xfId="77"/>
    <cellStyle name="常规_2007年云南省向人大报送政府收支预算表格式编制过程表 2 2" xfId="78"/>
    <cellStyle name="常规_2007年云南省向人大报送政府收支预算表格式编制过程表 2 2 2" xfId="79"/>
    <cellStyle name="常规_exceltmp1" xfId="80"/>
    <cellStyle name="千位分隔 2" xfId="81"/>
    <cellStyle name="常规 4" xfId="82"/>
  </cellStyles>
  <dxfs count="5">
    <dxf>
      <font>
        <color indexed="9"/>
      </font>
    </dxf>
    <dxf>
      <font>
        <b val="1"/>
        <i val="0"/>
      </font>
    </dxf>
    <dxf>
      <font>
        <color indexed="10"/>
      </font>
    </dxf>
    <dxf>
      <font>
        <b val="0"/>
        <color indexed="9"/>
      </font>
    </dxf>
    <dxf>
      <font>
        <b val="0"/>
        <i val="0"/>
        <color indexed="10"/>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3.xml"/><Relationship Id="rId37" Type="http://schemas.openxmlformats.org/officeDocument/2006/relationships/externalLink" Target="externalLinks/externalLink2.xml"/><Relationship Id="rId36" Type="http://schemas.openxmlformats.org/officeDocument/2006/relationships/externalLink" Target="externalLinks/externalLink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ownloads\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F34"/>
  <sheetViews>
    <sheetView workbookViewId="0">
      <selection activeCell="E10" sqref="E10"/>
    </sheetView>
  </sheetViews>
  <sheetFormatPr defaultColWidth="9" defaultRowHeight="13.5" outlineLevelCol="5"/>
  <cols>
    <col min="1" max="1" width="69.1083333333333" customWidth="1"/>
  </cols>
  <sheetData>
    <row r="1" ht="34.95" customHeight="1" spans="1:1">
      <c r="A1" s="501" t="s">
        <v>0</v>
      </c>
    </row>
    <row r="2" ht="34.95" customHeight="1" spans="1:1">
      <c r="A2" s="502" t="s">
        <v>1</v>
      </c>
    </row>
    <row r="3" ht="34.95" customHeight="1" spans="1:1">
      <c r="A3" s="502" t="s">
        <v>2</v>
      </c>
    </row>
    <row r="4" ht="34.95" customHeight="1" spans="1:1">
      <c r="A4" s="502" t="s">
        <v>3</v>
      </c>
    </row>
    <row r="5" ht="34.95" customHeight="1" spans="1:1">
      <c r="A5" s="502" t="s">
        <v>4</v>
      </c>
    </row>
    <row r="6" ht="34.95" customHeight="1" spans="1:1">
      <c r="A6" s="502" t="s">
        <v>5</v>
      </c>
    </row>
    <row r="7" ht="34.95" customHeight="1" spans="1:1">
      <c r="A7" s="502" t="s">
        <v>6</v>
      </c>
    </row>
    <row r="8" ht="34.95" customHeight="1" spans="1:1">
      <c r="A8" s="502" t="s">
        <v>7</v>
      </c>
    </row>
    <row r="9" ht="34.95" customHeight="1" spans="1:1">
      <c r="A9" s="502" t="s">
        <v>8</v>
      </c>
    </row>
    <row r="10" ht="34.95" customHeight="1" spans="1:1">
      <c r="A10" s="502" t="s">
        <v>9</v>
      </c>
    </row>
    <row r="11" ht="34.95" customHeight="1" spans="1:1">
      <c r="A11" s="502" t="s">
        <v>10</v>
      </c>
    </row>
    <row r="12" ht="34.95" customHeight="1" spans="1:1">
      <c r="A12" s="502" t="s">
        <v>11</v>
      </c>
    </row>
    <row r="13" ht="34.95" customHeight="1" spans="1:1">
      <c r="A13" s="502" t="s">
        <v>12</v>
      </c>
    </row>
    <row r="14" ht="34.95" customHeight="1" spans="1:1">
      <c r="A14" s="502" t="s">
        <v>13</v>
      </c>
    </row>
    <row r="15" ht="34.95" customHeight="1" spans="1:1">
      <c r="A15" s="502" t="s">
        <v>14</v>
      </c>
    </row>
    <row r="16" ht="34.95" customHeight="1" spans="1:6">
      <c r="A16" s="502" t="s">
        <v>15</v>
      </c>
      <c r="F16" t="s">
        <v>16</v>
      </c>
    </row>
    <row r="17" ht="34.95" customHeight="1" spans="1:1">
      <c r="A17" s="502" t="s">
        <v>17</v>
      </c>
    </row>
    <row r="18" ht="34.95" customHeight="1" spans="1:1">
      <c r="A18" s="502" t="s">
        <v>18</v>
      </c>
    </row>
    <row r="19" ht="34.95" customHeight="1" spans="1:1">
      <c r="A19" s="502" t="s">
        <v>19</v>
      </c>
    </row>
    <row r="20" ht="34.95" customHeight="1" spans="1:1">
      <c r="A20" s="502" t="s">
        <v>20</v>
      </c>
    </row>
    <row r="21" ht="34.95" customHeight="1" spans="1:1">
      <c r="A21" s="502" t="s">
        <v>21</v>
      </c>
    </row>
    <row r="22" ht="34.95" customHeight="1" spans="1:1">
      <c r="A22" s="502" t="s">
        <v>22</v>
      </c>
    </row>
    <row r="23" ht="34.95" customHeight="1" spans="1:1">
      <c r="A23" s="502" t="s">
        <v>23</v>
      </c>
    </row>
    <row r="24" ht="34.95" customHeight="1" spans="1:1">
      <c r="A24" s="502" t="s">
        <v>24</v>
      </c>
    </row>
    <row r="25" ht="34.95" customHeight="1" spans="1:1">
      <c r="A25" s="502" t="s">
        <v>25</v>
      </c>
    </row>
    <row r="26" ht="34.95" customHeight="1" spans="1:1">
      <c r="A26" s="502" t="s">
        <v>26</v>
      </c>
    </row>
    <row r="27" ht="34.95" customHeight="1" spans="1:1">
      <c r="A27" s="502" t="s">
        <v>27</v>
      </c>
    </row>
    <row r="28" ht="34.95" customHeight="1" spans="1:1">
      <c r="A28" s="502" t="s">
        <v>28</v>
      </c>
    </row>
    <row r="29" ht="34.95" customHeight="1" spans="1:1">
      <c r="A29" s="502" t="s">
        <v>29</v>
      </c>
    </row>
    <row r="30" ht="34.95" customHeight="1" spans="1:1">
      <c r="A30" s="502" t="s">
        <v>30</v>
      </c>
    </row>
    <row r="31" ht="34.95" customHeight="1" spans="1:1">
      <c r="A31" s="502" t="s">
        <v>31</v>
      </c>
    </row>
    <row r="32" ht="34.95" customHeight="1" spans="1:1">
      <c r="A32" s="502" t="s">
        <v>32</v>
      </c>
    </row>
    <row r="33" ht="34.95" customHeight="1" spans="1:1">
      <c r="A33" s="502" t="s">
        <v>33</v>
      </c>
    </row>
    <row r="34" ht="34.95" customHeight="1" spans="1:1">
      <c r="A34" s="502" t="s">
        <v>34</v>
      </c>
    </row>
  </sheetData>
  <pageMargins left="0.75" right="0.75" top="1" bottom="1" header="0.5" footer="0.5"/>
  <pageSetup paperSize="9" scale="5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11"/>
  <sheetViews>
    <sheetView tabSelected="1" workbookViewId="0">
      <selection activeCell="A11" sqref="A11:E11"/>
    </sheetView>
  </sheetViews>
  <sheetFormatPr defaultColWidth="9" defaultRowHeight="13.5" outlineLevelCol="4"/>
  <cols>
    <col min="1" max="1" width="37.775" style="11" customWidth="1"/>
    <col min="2" max="2" width="22" style="11" customWidth="1"/>
    <col min="3" max="4" width="23.8833333333333" style="11" customWidth="1"/>
    <col min="5" max="5" width="24.4416666666667" style="11" customWidth="1"/>
    <col min="6" max="248" width="9" style="11"/>
    <col min="249" max="16384" width="9" style="1"/>
  </cols>
  <sheetData>
    <row r="1" s="11" customFormat="1" ht="40.5" customHeight="1" spans="1:5">
      <c r="A1" s="377" t="str">
        <f>目录!A9</f>
        <v>1-8  2026年官渡区本级“三公”经费预算财政拨款情况统计表</v>
      </c>
      <c r="B1" s="377"/>
      <c r="C1" s="377"/>
      <c r="D1" s="377"/>
      <c r="E1" s="377"/>
    </row>
    <row r="2" s="11" customFormat="1" ht="16.95" customHeight="1" spans="1:5">
      <c r="A2" s="378"/>
      <c r="B2" s="378"/>
      <c r="C2" s="378"/>
      <c r="D2" s="379"/>
      <c r="E2" s="190" t="s">
        <v>39</v>
      </c>
    </row>
    <row r="3" s="1" customFormat="1" ht="24.9" customHeight="1" spans="1:5">
      <c r="A3" s="380" t="s">
        <v>35</v>
      </c>
      <c r="B3" s="380" t="s">
        <v>140</v>
      </c>
      <c r="C3" s="380" t="s">
        <v>37</v>
      </c>
      <c r="D3" s="381" t="s">
        <v>2475</v>
      </c>
      <c r="E3" s="382"/>
    </row>
    <row r="4" s="1" customFormat="1" ht="24.9" customHeight="1" spans="1:5">
      <c r="A4" s="383"/>
      <c r="B4" s="383"/>
      <c r="C4" s="383"/>
      <c r="D4" s="191" t="s">
        <v>2476</v>
      </c>
      <c r="E4" s="191" t="s">
        <v>2477</v>
      </c>
    </row>
    <row r="5" s="376" customFormat="1" ht="34.95" customHeight="1" spans="1:5">
      <c r="A5" s="384" t="s">
        <v>2467</v>
      </c>
      <c r="B5" s="385">
        <f>SUM(B6:B8)</f>
        <v>981</v>
      </c>
      <c r="C5" s="385">
        <f>SUM(C6:C8)</f>
        <v>1120</v>
      </c>
      <c r="D5" s="385">
        <f t="shared" ref="D5:D10" si="0">C5-B5</f>
        <v>139</v>
      </c>
      <c r="E5" s="386">
        <f t="shared" ref="E5:E10" si="1">D5/B5</f>
        <v>0.141692150866463</v>
      </c>
    </row>
    <row r="6" s="376" customFormat="1" ht="34.95" customHeight="1" spans="1:5">
      <c r="A6" s="177" t="s">
        <v>2478</v>
      </c>
      <c r="B6" s="387">
        <v>17</v>
      </c>
      <c r="C6" s="387">
        <v>17</v>
      </c>
      <c r="D6" s="385">
        <f t="shared" si="0"/>
        <v>0</v>
      </c>
      <c r="E6" s="386">
        <f t="shared" si="1"/>
        <v>0</v>
      </c>
    </row>
    <row r="7" s="376" customFormat="1" ht="34.95" customHeight="1" spans="1:5">
      <c r="A7" s="177" t="s">
        <v>2479</v>
      </c>
      <c r="B7" s="387">
        <v>23</v>
      </c>
      <c r="C7" s="387">
        <v>19</v>
      </c>
      <c r="D7" s="385">
        <f t="shared" si="0"/>
        <v>-4</v>
      </c>
      <c r="E7" s="386">
        <f t="shared" si="1"/>
        <v>-0.173913043478261</v>
      </c>
    </row>
    <row r="8" s="376" customFormat="1" ht="34.95" customHeight="1" spans="1:5">
      <c r="A8" s="177" t="s">
        <v>2480</v>
      </c>
      <c r="B8" s="387">
        <f>B9+B10</f>
        <v>941</v>
      </c>
      <c r="C8" s="387">
        <f>C9+C10</f>
        <v>1084</v>
      </c>
      <c r="D8" s="385">
        <f t="shared" si="0"/>
        <v>143</v>
      </c>
      <c r="E8" s="386">
        <f t="shared" si="1"/>
        <v>0.151965993623804</v>
      </c>
    </row>
    <row r="9" s="376" customFormat="1" ht="34.95" customHeight="1" spans="1:5">
      <c r="A9" s="179" t="s">
        <v>2481</v>
      </c>
      <c r="B9" s="387">
        <v>72</v>
      </c>
      <c r="C9" s="387">
        <v>255</v>
      </c>
      <c r="D9" s="385">
        <f t="shared" si="0"/>
        <v>183</v>
      </c>
      <c r="E9" s="386">
        <f t="shared" si="1"/>
        <v>2.54166666666667</v>
      </c>
    </row>
    <row r="10" s="376" customFormat="1" ht="34.95" customHeight="1" spans="1:5">
      <c r="A10" s="179" t="s">
        <v>2482</v>
      </c>
      <c r="B10" s="387">
        <v>869</v>
      </c>
      <c r="C10" s="387">
        <v>829</v>
      </c>
      <c r="D10" s="385">
        <f t="shared" si="0"/>
        <v>-40</v>
      </c>
      <c r="E10" s="386">
        <f t="shared" si="1"/>
        <v>-0.046029919447641</v>
      </c>
    </row>
    <row r="11" s="11" customFormat="1" ht="180" customHeight="1" spans="1:5">
      <c r="A11" s="388" t="s">
        <v>2483</v>
      </c>
      <c r="B11" s="388"/>
      <c r="C11" s="388"/>
      <c r="D11" s="388"/>
      <c r="E11" s="388"/>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scale="97" orientation="landscape"/>
  <headerFooter>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2">
    <pageSetUpPr fitToPage="1"/>
  </sheetPr>
  <dimension ref="A1:E39"/>
  <sheetViews>
    <sheetView showGridLines="0" showZeros="0" workbookViewId="0">
      <selection activeCell="C14" sqref="C14"/>
    </sheetView>
  </sheetViews>
  <sheetFormatPr defaultColWidth="9" defaultRowHeight="14.25" outlineLevelCol="4"/>
  <cols>
    <col min="1" max="1" width="13.25" style="183" customWidth="1"/>
    <col min="2" max="2" width="53.3333333333333" style="183" customWidth="1"/>
    <col min="3" max="4" width="20.6666666666667" style="183" customWidth="1"/>
    <col min="5" max="5" width="20.6666666666667" style="360" customWidth="1"/>
    <col min="6" max="16356" width="9" style="183"/>
    <col min="16357" max="16357" width="45.6666666666667" style="183"/>
    <col min="16358" max="16384" width="9" style="183"/>
  </cols>
  <sheetData>
    <row r="1" s="11" customFormat="1" ht="40.5" customHeight="1" spans="2:5">
      <c r="B1" s="292" t="str">
        <f>目录!A10</f>
        <v>2-1  2026年官渡区政府性基金预算收入情况表</v>
      </c>
      <c r="C1" s="292"/>
      <c r="D1" s="292"/>
      <c r="E1" s="292"/>
    </row>
    <row r="2" s="358" customFormat="1" ht="20.1" customHeight="1" spans="2:5">
      <c r="B2" s="361"/>
      <c r="C2" s="362"/>
      <c r="D2" s="361"/>
      <c r="E2" s="363" t="s">
        <v>39</v>
      </c>
    </row>
    <row r="3" s="359" customFormat="1" ht="37.5" spans="1:5">
      <c r="A3" s="295" t="s">
        <v>139</v>
      </c>
      <c r="B3" s="328" t="s">
        <v>35</v>
      </c>
      <c r="C3" s="281" t="s">
        <v>36</v>
      </c>
      <c r="D3" s="281" t="str">
        <f>表头!C2</f>
        <v>2026年预算数</v>
      </c>
      <c r="E3" s="281" t="str">
        <f>表头!D2</f>
        <v>预算数比上年执行数增长%</v>
      </c>
    </row>
    <row r="4" s="359" customFormat="1" ht="30" customHeight="1" spans="1:5">
      <c r="A4" s="364">
        <v>10301</v>
      </c>
      <c r="B4" s="330" t="s">
        <v>2484</v>
      </c>
      <c r="C4" s="299">
        <f>SUM(C10,C17)</f>
        <v>673</v>
      </c>
      <c r="D4" s="299">
        <f>SUM(D10,D17)</f>
        <v>820</v>
      </c>
      <c r="E4" s="208">
        <f>(D4-C4)/C4</f>
        <v>0.218424962852897</v>
      </c>
    </row>
    <row r="5" ht="30" customHeight="1" spans="1:5">
      <c r="A5" s="365" t="s">
        <v>2485</v>
      </c>
      <c r="B5" s="366" t="s">
        <v>2486</v>
      </c>
      <c r="C5" s="299"/>
      <c r="D5" s="299"/>
      <c r="E5" s="208" t="s">
        <v>71</v>
      </c>
    </row>
    <row r="6" ht="30" customHeight="1" spans="1:5">
      <c r="A6" s="365" t="s">
        <v>2487</v>
      </c>
      <c r="B6" s="367" t="s">
        <v>2488</v>
      </c>
      <c r="C6" s="299"/>
      <c r="D6" s="299"/>
      <c r="E6" s="208" t="s">
        <v>71</v>
      </c>
    </row>
    <row r="7" ht="30" customHeight="1" spans="1:5">
      <c r="A7" s="365" t="s">
        <v>2489</v>
      </c>
      <c r="B7" s="367" t="s">
        <v>2490</v>
      </c>
      <c r="C7" s="299"/>
      <c r="D7" s="299"/>
      <c r="E7" s="208" t="s">
        <v>71</v>
      </c>
    </row>
    <row r="8" ht="30" customHeight="1" spans="1:5">
      <c r="A8" s="365" t="s">
        <v>2491</v>
      </c>
      <c r="B8" s="367" t="s">
        <v>2492</v>
      </c>
      <c r="C8" s="299"/>
      <c r="D8" s="299"/>
      <c r="E8" s="208" t="s">
        <v>71</v>
      </c>
    </row>
    <row r="9" ht="30" customHeight="1" spans="1:5">
      <c r="A9" s="365" t="s">
        <v>2493</v>
      </c>
      <c r="B9" s="367" t="s">
        <v>2494</v>
      </c>
      <c r="C9" s="299"/>
      <c r="D9" s="299"/>
      <c r="E9" s="208" t="s">
        <v>71</v>
      </c>
    </row>
    <row r="10" ht="30" customHeight="1" spans="1:5">
      <c r="A10" s="365" t="s">
        <v>2495</v>
      </c>
      <c r="B10" s="367" t="s">
        <v>2496</v>
      </c>
      <c r="C10" s="299">
        <f>SUM(C11:C15)</f>
        <v>-132</v>
      </c>
      <c r="D10" s="299">
        <f>SUM(D11:D15)</f>
        <v>0</v>
      </c>
      <c r="E10" s="208">
        <f>(D10-C10)/C10</f>
        <v>-1</v>
      </c>
    </row>
    <row r="11" ht="30" customHeight="1" spans="1:5">
      <c r="A11" s="365" t="s">
        <v>2497</v>
      </c>
      <c r="B11" s="367" t="s">
        <v>2498</v>
      </c>
      <c r="C11" s="299"/>
      <c r="D11" s="299"/>
      <c r="E11" s="208" t="s">
        <v>71</v>
      </c>
    </row>
    <row r="12" ht="30" customHeight="1" spans="1:5">
      <c r="A12" s="365" t="s">
        <v>2499</v>
      </c>
      <c r="B12" s="367" t="s">
        <v>2500</v>
      </c>
      <c r="C12" s="299"/>
      <c r="D12" s="299"/>
      <c r="E12" s="208" t="s">
        <v>71</v>
      </c>
    </row>
    <row r="13" ht="30" customHeight="1" spans="1:5">
      <c r="A13" s="365" t="s">
        <v>2501</v>
      </c>
      <c r="B13" s="367" t="s">
        <v>2502</v>
      </c>
      <c r="C13" s="299"/>
      <c r="D13" s="299"/>
      <c r="E13" s="208" t="s">
        <v>71</v>
      </c>
    </row>
    <row r="14" ht="30" customHeight="1" spans="1:5">
      <c r="A14" s="365" t="s">
        <v>2503</v>
      </c>
      <c r="B14" s="367" t="s">
        <v>2504</v>
      </c>
      <c r="C14" s="299">
        <v>-132</v>
      </c>
      <c r="D14" s="299"/>
      <c r="E14" s="208">
        <f>(D14-C14)/C14</f>
        <v>-1</v>
      </c>
    </row>
    <row r="15" ht="30" customHeight="1" spans="1:5">
      <c r="A15" s="365" t="s">
        <v>2505</v>
      </c>
      <c r="B15" s="367" t="s">
        <v>2506</v>
      </c>
      <c r="C15" s="299"/>
      <c r="D15" s="299"/>
      <c r="E15" s="208" t="s">
        <v>71</v>
      </c>
    </row>
    <row r="16" ht="30" customHeight="1" spans="1:5">
      <c r="A16" s="368" t="s">
        <v>2507</v>
      </c>
      <c r="B16" s="367" t="s">
        <v>2508</v>
      </c>
      <c r="C16" s="299"/>
      <c r="D16" s="299"/>
      <c r="E16" s="208" t="s">
        <v>71</v>
      </c>
    </row>
    <row r="17" ht="30" customHeight="1" spans="1:5">
      <c r="A17" s="368" t="s">
        <v>2509</v>
      </c>
      <c r="B17" s="367" t="s">
        <v>2510</v>
      </c>
      <c r="C17" s="299">
        <f>SUM(C18:C19)</f>
        <v>805</v>
      </c>
      <c r="D17" s="299">
        <f>SUM(D18:D19)</f>
        <v>820</v>
      </c>
      <c r="E17" s="208">
        <f>(D17-C17)/C17</f>
        <v>0.0186335403726708</v>
      </c>
    </row>
    <row r="18" ht="30" customHeight="1" spans="1:5">
      <c r="A18" s="368" t="s">
        <v>2511</v>
      </c>
      <c r="B18" s="367" t="s">
        <v>2512</v>
      </c>
      <c r="C18" s="299">
        <v>513</v>
      </c>
      <c r="D18" s="299">
        <v>520</v>
      </c>
      <c r="E18" s="208">
        <f>(D18-C18)/C18</f>
        <v>0.01364522417154</v>
      </c>
    </row>
    <row r="19" ht="30" customHeight="1" spans="1:5">
      <c r="A19" s="368" t="s">
        <v>2513</v>
      </c>
      <c r="B19" s="367" t="s">
        <v>2514</v>
      </c>
      <c r="C19" s="299">
        <v>292</v>
      </c>
      <c r="D19" s="299">
        <v>300</v>
      </c>
      <c r="E19" s="208">
        <f>(D19-C19)/C19</f>
        <v>0.0273972602739726</v>
      </c>
    </row>
    <row r="20" ht="30" customHeight="1" spans="1:5">
      <c r="A20" s="368" t="s">
        <v>2515</v>
      </c>
      <c r="B20" s="367" t="s">
        <v>2516</v>
      </c>
      <c r="C20" s="299"/>
      <c r="D20" s="299"/>
      <c r="E20" s="208" t="s">
        <v>71</v>
      </c>
    </row>
    <row r="21" ht="30" customHeight="1" spans="1:5">
      <c r="A21" s="368" t="s">
        <v>2517</v>
      </c>
      <c r="B21" s="367" t="s">
        <v>2518</v>
      </c>
      <c r="C21" s="299"/>
      <c r="D21" s="299"/>
      <c r="E21" s="208" t="s">
        <v>71</v>
      </c>
    </row>
    <row r="22" ht="30" customHeight="1" spans="1:5">
      <c r="A22" s="368" t="s">
        <v>2519</v>
      </c>
      <c r="B22" s="367" t="s">
        <v>2520</v>
      </c>
      <c r="C22" s="299"/>
      <c r="D22" s="299"/>
      <c r="E22" s="208" t="s">
        <v>71</v>
      </c>
    </row>
    <row r="23" ht="30" customHeight="1" spans="1:5">
      <c r="A23" s="365" t="s">
        <v>2521</v>
      </c>
      <c r="B23" s="367" t="s">
        <v>2522</v>
      </c>
      <c r="C23" s="304"/>
      <c r="D23" s="304"/>
      <c r="E23" s="208" t="s">
        <v>71</v>
      </c>
    </row>
    <row r="24" ht="30" customHeight="1" spans="1:5">
      <c r="A24" s="365" t="s">
        <v>2523</v>
      </c>
      <c r="B24" s="367" t="s">
        <v>2524</v>
      </c>
      <c r="C24" s="335"/>
      <c r="D24" s="335"/>
      <c r="E24" s="208" t="s">
        <v>71</v>
      </c>
    </row>
    <row r="25" ht="30" customHeight="1" spans="1:5">
      <c r="A25" s="365" t="s">
        <v>2525</v>
      </c>
      <c r="B25" s="367" t="s">
        <v>2526</v>
      </c>
      <c r="C25" s="307"/>
      <c r="D25" s="307"/>
      <c r="E25" s="208" t="s">
        <v>71</v>
      </c>
    </row>
    <row r="26" ht="30" customHeight="1" spans="1:5">
      <c r="A26" s="365" t="s">
        <v>2527</v>
      </c>
      <c r="B26" s="367" t="s">
        <v>2528</v>
      </c>
      <c r="C26" s="305"/>
      <c r="D26" s="305"/>
      <c r="E26" s="208" t="s">
        <v>71</v>
      </c>
    </row>
    <row r="27" ht="30" customHeight="1" spans="1:5">
      <c r="A27" s="369" t="s">
        <v>2529</v>
      </c>
      <c r="B27" s="370" t="s">
        <v>2530</v>
      </c>
      <c r="C27" s="306">
        <v>13218</v>
      </c>
      <c r="D27" s="306">
        <v>28090</v>
      </c>
      <c r="E27" s="208">
        <f>(D27-C27)/C27</f>
        <v>1.12513239521864</v>
      </c>
    </row>
    <row r="28" ht="30" customHeight="1" spans="1:5">
      <c r="A28" s="371"/>
      <c r="B28" s="367"/>
      <c r="C28" s="308"/>
      <c r="D28" s="308"/>
      <c r="E28" s="208" t="s">
        <v>71</v>
      </c>
    </row>
    <row r="29" ht="30" customHeight="1" spans="1:5">
      <c r="A29" s="371"/>
      <c r="B29" s="372" t="s">
        <v>2531</v>
      </c>
      <c r="C29" s="315">
        <f>SUM(C4,C27)</f>
        <v>13891</v>
      </c>
      <c r="D29" s="315">
        <f>SUM(D4,D27)</f>
        <v>28910</v>
      </c>
      <c r="E29" s="208">
        <f>(D29-C29)/C29</f>
        <v>1.08120365704413</v>
      </c>
    </row>
    <row r="30" ht="30" customHeight="1" spans="1:5">
      <c r="A30" s="373">
        <v>105</v>
      </c>
      <c r="B30" s="341" t="s">
        <v>95</v>
      </c>
      <c r="C30" s="308"/>
      <c r="D30" s="308"/>
      <c r="E30" s="208" t="s">
        <v>71</v>
      </c>
    </row>
    <row r="31" ht="30" customHeight="1" spans="1:5">
      <c r="A31" s="364">
        <v>110</v>
      </c>
      <c r="B31" s="330" t="s">
        <v>96</v>
      </c>
      <c r="C31" s="308">
        <f>SUM(C32,C35,C36,C37)</f>
        <v>407168</v>
      </c>
      <c r="D31" s="308">
        <f>SUM(D32,D35,D36,D37)</f>
        <v>323459</v>
      </c>
      <c r="E31" s="208">
        <f>(D31-C31)/C31</f>
        <v>-0.205588356648853</v>
      </c>
    </row>
    <row r="32" ht="30" customHeight="1" spans="1:5">
      <c r="A32" s="364">
        <v>11004</v>
      </c>
      <c r="B32" s="330" t="s">
        <v>2532</v>
      </c>
      <c r="C32" s="308">
        <f>SUM(C33:C34)</f>
        <v>35402</v>
      </c>
      <c r="D32" s="308">
        <f>SUM(D33:D34)</f>
        <v>2522</v>
      </c>
      <c r="E32" s="208">
        <f>(D32-C32)/C32</f>
        <v>-0.92876108694424</v>
      </c>
    </row>
    <row r="33" ht="30" customHeight="1" spans="1:5">
      <c r="A33" s="374">
        <v>1100402</v>
      </c>
      <c r="B33" s="343" t="s">
        <v>2533</v>
      </c>
      <c r="C33" s="308">
        <v>35402</v>
      </c>
      <c r="D33" s="308">
        <v>2522</v>
      </c>
      <c r="E33" s="208">
        <f>(D33-C33)/C33</f>
        <v>-0.92876108694424</v>
      </c>
    </row>
    <row r="34" ht="30" customHeight="1" spans="1:5">
      <c r="A34" s="374">
        <v>1100403</v>
      </c>
      <c r="B34" s="343" t="s">
        <v>2534</v>
      </c>
      <c r="C34" s="308"/>
      <c r="D34" s="308"/>
      <c r="E34" s="208" t="s">
        <v>71</v>
      </c>
    </row>
    <row r="35" ht="30" customHeight="1" spans="1:5">
      <c r="A35" s="374">
        <v>11008</v>
      </c>
      <c r="B35" s="343" t="s">
        <v>2535</v>
      </c>
      <c r="C35" s="308">
        <v>12984</v>
      </c>
      <c r="D35" s="308">
        <v>43901</v>
      </c>
      <c r="E35" s="208">
        <f>(D35-C35)/C35</f>
        <v>2.38116142945163</v>
      </c>
    </row>
    <row r="36" ht="30" customHeight="1" spans="1:5">
      <c r="A36" s="364">
        <v>11009</v>
      </c>
      <c r="B36" s="344" t="s">
        <v>2536</v>
      </c>
      <c r="C36" s="308">
        <v>250807</v>
      </c>
      <c r="D36" s="308">
        <v>219258</v>
      </c>
      <c r="E36" s="208">
        <f>(D36-C36)/C36</f>
        <v>-0.125789950041267</v>
      </c>
    </row>
    <row r="37" ht="30" customHeight="1" spans="1:5">
      <c r="A37" s="364">
        <v>11011</v>
      </c>
      <c r="B37" s="344" t="s">
        <v>145</v>
      </c>
      <c r="C37" s="308">
        <v>107975</v>
      </c>
      <c r="D37" s="308">
        <v>57778</v>
      </c>
      <c r="E37" s="208">
        <f>(D37-C37)/C37</f>
        <v>-0.464894651539708</v>
      </c>
    </row>
    <row r="38" ht="30" customHeight="1" spans="1:5">
      <c r="A38" s="345"/>
      <c r="B38" s="372" t="s">
        <v>104</v>
      </c>
      <c r="C38" s="315">
        <f>SUM(C29,C31)</f>
        <v>421059</v>
      </c>
      <c r="D38" s="315">
        <f>SUM(D29,D31)</f>
        <v>352369</v>
      </c>
      <c r="E38" s="208">
        <f>(D38-C38)/C38</f>
        <v>-0.163136282563726</v>
      </c>
    </row>
    <row r="39" spans="3:4">
      <c r="C39" s="375"/>
      <c r="D39" s="375"/>
    </row>
  </sheetData>
  <autoFilter xmlns:etc="http://www.wps.cn/officeDocument/2017/etCustomData" ref="A3:E38" etc:filterBottomFollowUsedRange="0">
    <filterColumn colId="4">
      <customFilters>
        <customFilter operator="equal" val="#DIV/0!"/>
      </customFilters>
    </filterColumn>
    <extLst/>
  </autoFilter>
  <mergeCells count="1">
    <mergeCell ref="B1:E1"/>
  </mergeCells>
  <conditionalFormatting sqref="B24">
    <cfRule type="expression" dxfId="1" priority="6" stopIfTrue="1">
      <formula>"len($A:$A)=3"</formula>
    </cfRule>
  </conditionalFormatting>
  <conditionalFormatting sqref="B25">
    <cfRule type="expression" dxfId="1" priority="5" stopIfTrue="1">
      <formula>"len($A:$A)=3"</formula>
    </cfRule>
  </conditionalFormatting>
  <conditionalFormatting sqref="C25:C27">
    <cfRule type="expression" dxfId="1" priority="2" stopIfTrue="1">
      <formula>"len($A:$A)=3"</formula>
    </cfRule>
  </conditionalFormatting>
  <conditionalFormatting sqref="D25:D27">
    <cfRule type="expression" dxfId="1" priority="4" stopIfTrue="1">
      <formula>"len($A:$A)=3"</formula>
    </cfRule>
  </conditionalFormatting>
  <conditionalFormatting sqref="C24 C27">
    <cfRule type="expression" dxfId="1" priority="1" stopIfTrue="1">
      <formula>"len($A:$A)=3"</formula>
    </cfRule>
  </conditionalFormatting>
  <conditionalFormatting sqref="D24 D27">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83" fitToHeight="0"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G278"/>
  <sheetViews>
    <sheetView showGridLines="0" showZeros="0" workbookViewId="0">
      <pane ySplit="3" topLeftCell="A207" activePane="bottomLeft" state="frozen"/>
      <selection/>
      <selection pane="bottomLeft" activeCell="D214" sqref="D214"/>
    </sheetView>
  </sheetViews>
  <sheetFormatPr defaultColWidth="9" defaultRowHeight="14.25" outlineLevelCol="6"/>
  <cols>
    <col min="1" max="1" width="10.375" style="349" customWidth="1"/>
    <col min="2" max="2" width="50.775" style="349" customWidth="1"/>
    <col min="3" max="4" width="20.6666666666667" style="349" customWidth="1"/>
    <col min="5" max="5" width="20.6666666666667" style="350" customWidth="1"/>
    <col min="6" max="6" width="3.775" style="351" hidden="1" customWidth="1"/>
    <col min="7" max="7" width="9" style="349" hidden="1" customWidth="1"/>
    <col min="8" max="16384" width="9" style="349"/>
  </cols>
  <sheetData>
    <row r="1" s="11" customFormat="1" ht="45" customHeight="1" spans="2:5">
      <c r="B1" s="292" t="str">
        <f>目录!A11</f>
        <v>2-2  2026年官渡区政府性基金预算支出情况表</v>
      </c>
      <c r="C1" s="292"/>
      <c r="D1" s="292"/>
      <c r="E1" s="292"/>
    </row>
    <row r="2" s="346" customFormat="1" ht="20.1" customHeight="1" spans="2:6">
      <c r="B2" s="352"/>
      <c r="C2" s="352"/>
      <c r="D2" s="352"/>
      <c r="E2" s="294" t="s">
        <v>39</v>
      </c>
      <c r="F2" s="353"/>
    </row>
    <row r="3" s="347" customFormat="1" ht="45" customHeight="1" spans="1:7">
      <c r="A3" s="295" t="s">
        <v>139</v>
      </c>
      <c r="B3" s="354" t="str">
        <f>表头!A2</f>
        <v>项目</v>
      </c>
      <c r="C3" s="354" t="str">
        <f>表头!B2</f>
        <v>2025年执行数</v>
      </c>
      <c r="D3" s="354" t="str">
        <f>表头!C2</f>
        <v>2026年预算数</v>
      </c>
      <c r="E3" s="354" t="str">
        <f>表头!D2</f>
        <v>预算数比上年执行数增长%</v>
      </c>
      <c r="F3" s="355" t="s">
        <v>41</v>
      </c>
      <c r="G3" s="347" t="s">
        <v>2537</v>
      </c>
    </row>
    <row r="4" s="348" customFormat="1" ht="35" customHeight="1" spans="1:7">
      <c r="A4" s="297" t="s">
        <v>2538</v>
      </c>
      <c r="B4" s="298" t="s">
        <v>2539</v>
      </c>
      <c r="C4" s="299">
        <f>SUM(C5,C11,C17)</f>
        <v>157</v>
      </c>
      <c r="D4" s="299">
        <f>SUM(D5,D11,D17)</f>
        <v>160</v>
      </c>
      <c r="E4" s="208">
        <f>(D4-C4)/C4</f>
        <v>0.0191082802547771</v>
      </c>
      <c r="F4" s="356" t="e">
        <f>IF(LEN(#REF!)=3,"是",IF(B4&lt;&gt;"",IF(SUM(C4:D4)&lt;&gt;0,"是","否"),"是"))</f>
        <v>#REF!</v>
      </c>
      <c r="G4" s="348" t="e">
        <f>IF(LEN(#REF!)=3,"类",IF(LEN(#REF!)=5,"款","项"))</f>
        <v>#REF!</v>
      </c>
    </row>
    <row r="5" s="348" customFormat="1" ht="35" customHeight="1" spans="1:7">
      <c r="A5" s="300" t="s">
        <v>2540</v>
      </c>
      <c r="B5" s="301" t="s">
        <v>2541</v>
      </c>
      <c r="C5" s="299">
        <f>SUM(C6:C10)</f>
        <v>157</v>
      </c>
      <c r="D5" s="299">
        <f>SUM(D6:D10)</f>
        <v>160</v>
      </c>
      <c r="E5" s="208">
        <f>(D5-C5)/C5</f>
        <v>0.0191082802547771</v>
      </c>
      <c r="F5" s="356" t="e">
        <f>IF(LEN(#REF!)=3,"是",IF(B5&lt;&gt;"",IF(SUM(C5:D5)&lt;&gt;0,"是","否"),"是"))</f>
        <v>#REF!</v>
      </c>
      <c r="G5" s="348" t="e">
        <f>IF(LEN(#REF!)=3,"类",IF(LEN(#REF!)=5,"款","项"))</f>
        <v>#REF!</v>
      </c>
    </row>
    <row r="6" s="348" customFormat="1" ht="35" customHeight="1" spans="1:7">
      <c r="A6" s="300" t="s">
        <v>2542</v>
      </c>
      <c r="B6" s="302" t="s">
        <v>2543</v>
      </c>
      <c r="C6" s="299">
        <v>126</v>
      </c>
      <c r="D6" s="299">
        <v>129</v>
      </c>
      <c r="E6" s="208">
        <f>(D6-C6)/C6</f>
        <v>0.0238095238095238</v>
      </c>
      <c r="F6" s="356" t="e">
        <f>IF(LEN(#REF!)=3,"是",IF(B6&lt;&gt;"",IF(SUM(C6:D6)&lt;&gt;0,"是","否"),"是"))</f>
        <v>#REF!</v>
      </c>
      <c r="G6" s="348" t="e">
        <f>IF(LEN(#REF!)=3,"类",IF(LEN(#REF!)=5,"款","项"))</f>
        <v>#REF!</v>
      </c>
    </row>
    <row r="7" s="348" customFormat="1" ht="35" customHeight="1" spans="1:7">
      <c r="A7" s="300" t="s">
        <v>2544</v>
      </c>
      <c r="B7" s="302" t="s">
        <v>2545</v>
      </c>
      <c r="C7" s="299"/>
      <c r="D7" s="299"/>
      <c r="E7" s="357" t="s">
        <v>71</v>
      </c>
      <c r="F7" s="356" t="e">
        <f>IF(LEN(#REF!)=3,"是",IF(B7&lt;&gt;"",IF(SUM(C7:D7)&lt;&gt;0,"是","否"),"是"))</f>
        <v>#REF!</v>
      </c>
      <c r="G7" s="348" t="e">
        <f>IF(LEN(#REF!)=3,"类",IF(LEN(#REF!)=5,"款","项"))</f>
        <v>#REF!</v>
      </c>
    </row>
    <row r="8" s="348" customFormat="1" ht="35" customHeight="1" spans="1:7">
      <c r="A8" s="300" t="s">
        <v>2546</v>
      </c>
      <c r="B8" s="302" t="s">
        <v>2547</v>
      </c>
      <c r="C8" s="299"/>
      <c r="D8" s="299"/>
      <c r="E8" s="357" t="s">
        <v>71</v>
      </c>
      <c r="F8" s="356" t="e">
        <f>IF(LEN(#REF!)=3,"是",IF(B8&lt;&gt;"",IF(SUM(C8:D8)&lt;&gt;0,"是","否"),"是"))</f>
        <v>#REF!</v>
      </c>
      <c r="G8" s="348" t="e">
        <f>IF(LEN(#REF!)=3,"类",IF(LEN(#REF!)=5,"款","项"))</f>
        <v>#REF!</v>
      </c>
    </row>
    <row r="9" s="348" customFormat="1" ht="35" customHeight="1" spans="1:7">
      <c r="A9" s="300" t="s">
        <v>2548</v>
      </c>
      <c r="B9" s="302" t="s">
        <v>2549</v>
      </c>
      <c r="C9" s="299"/>
      <c r="D9" s="299"/>
      <c r="E9" s="357" t="s">
        <v>71</v>
      </c>
      <c r="F9" s="356" t="e">
        <f>IF(LEN(#REF!)=3,"是",IF(B9&lt;&gt;"",IF(SUM(C9:D9)&lt;&gt;0,"是","否"),"是"))</f>
        <v>#REF!</v>
      </c>
      <c r="G9" s="348" t="e">
        <f>IF(LEN(#REF!)=3,"类",IF(LEN(#REF!)=5,"款","项"))</f>
        <v>#REF!</v>
      </c>
    </row>
    <row r="10" s="348" customFormat="1" ht="35" customHeight="1" spans="1:7">
      <c r="A10" s="300" t="s">
        <v>2550</v>
      </c>
      <c r="B10" s="302" t="s">
        <v>2551</v>
      </c>
      <c r="C10" s="299">
        <v>31</v>
      </c>
      <c r="D10" s="299">
        <v>31</v>
      </c>
      <c r="E10" s="208">
        <f>(D10-C10)/C10</f>
        <v>0</v>
      </c>
      <c r="F10" s="356" t="e">
        <f>IF(LEN(#REF!)=3,"是",IF(B10&lt;&gt;"",IF(SUM(C10:D10)&lt;&gt;0,"是","否"),"是"))</f>
        <v>#REF!</v>
      </c>
      <c r="G10" s="348" t="e">
        <f>IF(LEN(#REF!)=3,"类",IF(LEN(#REF!)=5,"款","项"))</f>
        <v>#REF!</v>
      </c>
    </row>
    <row r="11" s="348" customFormat="1" ht="35" customHeight="1" spans="1:7">
      <c r="A11" s="300" t="s">
        <v>2552</v>
      </c>
      <c r="B11" s="301" t="s">
        <v>2553</v>
      </c>
      <c r="C11" s="299">
        <f>SUM(C12:C16)</f>
        <v>0</v>
      </c>
      <c r="D11" s="299">
        <f>SUM(D12:D16)</f>
        <v>0</v>
      </c>
      <c r="E11" s="357" t="s">
        <v>71</v>
      </c>
      <c r="F11" s="356" t="e">
        <f>IF(LEN(#REF!)=3,"是",IF(B11&lt;&gt;"",IF(SUM(C11:D11)&lt;&gt;0,"是","否"),"是"))</f>
        <v>#REF!</v>
      </c>
      <c r="G11" s="348" t="e">
        <f>IF(LEN(#REF!)=3,"类",IF(LEN(#REF!)=5,"款","项"))</f>
        <v>#REF!</v>
      </c>
    </row>
    <row r="12" s="348" customFormat="1" ht="35" customHeight="1" spans="1:7">
      <c r="A12" s="300" t="s">
        <v>2554</v>
      </c>
      <c r="B12" s="302" t="s">
        <v>2555</v>
      </c>
      <c r="C12" s="299"/>
      <c r="D12" s="299"/>
      <c r="E12" s="357" t="s">
        <v>71</v>
      </c>
      <c r="F12" s="356" t="e">
        <f>IF(LEN(#REF!)=3,"是",IF(B12&lt;&gt;"",IF(SUM(C12:D12)&lt;&gt;0,"是","否"),"是"))</f>
        <v>#REF!</v>
      </c>
      <c r="G12" s="348" t="e">
        <f>IF(LEN(#REF!)=3,"类",IF(LEN(#REF!)=5,"款","项"))</f>
        <v>#REF!</v>
      </c>
    </row>
    <row r="13" s="348" customFormat="1" ht="35" customHeight="1" spans="1:7">
      <c r="A13" s="300" t="s">
        <v>2556</v>
      </c>
      <c r="B13" s="302" t="s">
        <v>2557</v>
      </c>
      <c r="C13" s="299"/>
      <c r="D13" s="299"/>
      <c r="E13" s="357" t="s">
        <v>71</v>
      </c>
      <c r="F13" s="356" t="e">
        <f>IF(LEN(#REF!)=3,"是",IF(B13&lt;&gt;"",IF(SUM(C13:D13)&lt;&gt;0,"是","否"),"是"))</f>
        <v>#REF!</v>
      </c>
      <c r="G13" s="348" t="e">
        <f>IF(LEN(#REF!)=3,"类",IF(LEN(#REF!)=5,"款","项"))</f>
        <v>#REF!</v>
      </c>
    </row>
    <row r="14" s="348" customFormat="1" ht="35" customHeight="1" spans="1:7">
      <c r="A14" s="300" t="s">
        <v>2558</v>
      </c>
      <c r="B14" s="302" t="s">
        <v>2559</v>
      </c>
      <c r="C14" s="299"/>
      <c r="D14" s="299"/>
      <c r="E14" s="357" t="s">
        <v>71</v>
      </c>
      <c r="F14" s="356" t="e">
        <f>IF(LEN(#REF!)=3,"是",IF(B14&lt;&gt;"",IF(SUM(C14:D14)&lt;&gt;0,"是","否"),"是"))</f>
        <v>#REF!</v>
      </c>
      <c r="G14" s="348" t="e">
        <f>IF(LEN(#REF!)=3,"类",IF(LEN(#REF!)=5,"款","项"))</f>
        <v>#REF!</v>
      </c>
    </row>
    <row r="15" s="348" customFormat="1" ht="35" customHeight="1" spans="1:6">
      <c r="A15" s="300" t="s">
        <v>2560</v>
      </c>
      <c r="B15" s="302" t="s">
        <v>2561</v>
      </c>
      <c r="C15" s="299"/>
      <c r="D15" s="299"/>
      <c r="E15" s="357" t="s">
        <v>71</v>
      </c>
      <c r="F15" s="356"/>
    </row>
    <row r="16" ht="35" customHeight="1" spans="1:6">
      <c r="A16" s="300" t="s">
        <v>2562</v>
      </c>
      <c r="B16" s="302" t="s">
        <v>2563</v>
      </c>
      <c r="C16" s="303"/>
      <c r="D16" s="303"/>
      <c r="E16" s="357" t="s">
        <v>71</v>
      </c>
      <c r="F16" s="356" t="e">
        <f>IF(LEN(#REF!)=3,"是",IF(B16&lt;&gt;"",IF(SUM(C16:D16)&lt;&gt;0,"是","否"),"是"))</f>
        <v>#REF!</v>
      </c>
    </row>
    <row r="17" ht="35" customHeight="1" spans="1:6">
      <c r="A17" s="300" t="s">
        <v>2564</v>
      </c>
      <c r="B17" s="302" t="s">
        <v>2565</v>
      </c>
      <c r="C17" s="299">
        <f>SUM(C18:C19)</f>
        <v>0</v>
      </c>
      <c r="D17" s="299">
        <f>SUM(D18:D19)</f>
        <v>0</v>
      </c>
      <c r="E17" s="357" t="s">
        <v>71</v>
      </c>
      <c r="F17" s="356" t="s">
        <v>2566</v>
      </c>
    </row>
    <row r="18" ht="35" customHeight="1" spans="1:6">
      <c r="A18" s="300" t="s">
        <v>2567</v>
      </c>
      <c r="B18" s="302" t="s">
        <v>2568</v>
      </c>
      <c r="C18" s="305"/>
      <c r="D18" s="305"/>
      <c r="E18" s="357" t="s">
        <v>71</v>
      </c>
      <c r="F18" s="356" t="e">
        <f>IF(LEN(#REF!)=3,"是",IF(B18&lt;&gt;"",IF(SUM(C18:D18)&lt;&gt;0,"是","否"),"是"))</f>
        <v>#REF!</v>
      </c>
    </row>
    <row r="19" ht="35" customHeight="1" spans="1:6">
      <c r="A19" s="300" t="s">
        <v>2569</v>
      </c>
      <c r="B19" s="302" t="s">
        <v>2570</v>
      </c>
      <c r="C19" s="305"/>
      <c r="D19" s="306"/>
      <c r="E19" s="357" t="s">
        <v>71</v>
      </c>
      <c r="F19" s="356" t="e">
        <f>IF(LEN(#REF!)=3,"是",IF(B19&lt;&gt;"",IF(SUM(C19:D19)&lt;&gt;0,"是","否"),"是"))</f>
        <v>#REF!</v>
      </c>
    </row>
    <row r="20" ht="35" customHeight="1" spans="1:6">
      <c r="A20" s="297" t="s">
        <v>2571</v>
      </c>
      <c r="B20" s="298" t="s">
        <v>2572</v>
      </c>
      <c r="C20" s="305">
        <f>SUM(C21,C25,C29)</f>
        <v>0</v>
      </c>
      <c r="D20" s="305">
        <f>SUM(D21,D25,D29)</f>
        <v>0</v>
      </c>
      <c r="E20" s="357" t="s">
        <v>71</v>
      </c>
      <c r="F20" s="356" t="s">
        <v>2566</v>
      </c>
    </row>
    <row r="21" ht="35" customHeight="1" spans="1:5">
      <c r="A21" s="300" t="s">
        <v>2573</v>
      </c>
      <c r="B21" s="301" t="s">
        <v>2574</v>
      </c>
      <c r="C21" s="308">
        <f>SUM(C22:C24)</f>
        <v>0</v>
      </c>
      <c r="D21" s="308">
        <f>SUM(D22:D24)</f>
        <v>0</v>
      </c>
      <c r="E21" s="357" t="s">
        <v>71</v>
      </c>
    </row>
    <row r="22" ht="35" customHeight="1" spans="1:5">
      <c r="A22" s="300" t="s">
        <v>2575</v>
      </c>
      <c r="B22" s="302" t="s">
        <v>2576</v>
      </c>
      <c r="C22" s="308"/>
      <c r="D22" s="308"/>
      <c r="E22" s="357" t="s">
        <v>71</v>
      </c>
    </row>
    <row r="23" ht="35" customHeight="1" spans="1:5">
      <c r="A23" s="300" t="s">
        <v>2577</v>
      </c>
      <c r="B23" s="302" t="s">
        <v>2578</v>
      </c>
      <c r="C23" s="308"/>
      <c r="D23" s="308"/>
      <c r="E23" s="357" t="s">
        <v>71</v>
      </c>
    </row>
    <row r="24" ht="35" customHeight="1" spans="1:5">
      <c r="A24" s="300" t="s">
        <v>2579</v>
      </c>
      <c r="B24" s="302" t="s">
        <v>2580</v>
      </c>
      <c r="C24" s="308"/>
      <c r="D24" s="308"/>
      <c r="E24" s="357" t="s">
        <v>71</v>
      </c>
    </row>
    <row r="25" ht="35" customHeight="1" spans="1:5">
      <c r="A25" s="300" t="s">
        <v>2581</v>
      </c>
      <c r="B25" s="301" t="s">
        <v>2582</v>
      </c>
      <c r="C25" s="308"/>
      <c r="D25" s="308"/>
      <c r="E25" s="357" t="s">
        <v>71</v>
      </c>
    </row>
    <row r="26" ht="35" customHeight="1" spans="1:5">
      <c r="A26" s="300" t="s">
        <v>2583</v>
      </c>
      <c r="B26" s="302" t="s">
        <v>2576</v>
      </c>
      <c r="C26" s="308"/>
      <c r="D26" s="308"/>
      <c r="E26" s="357" t="s">
        <v>71</v>
      </c>
    </row>
    <row r="27" ht="35" customHeight="1" spans="1:5">
      <c r="A27" s="300" t="s">
        <v>2584</v>
      </c>
      <c r="B27" s="302" t="s">
        <v>2578</v>
      </c>
      <c r="C27" s="308"/>
      <c r="D27" s="308"/>
      <c r="E27" s="357" t="s">
        <v>71</v>
      </c>
    </row>
    <row r="28" ht="35" customHeight="1" spans="1:5">
      <c r="A28" s="300" t="s">
        <v>2585</v>
      </c>
      <c r="B28" s="302" t="s">
        <v>2586</v>
      </c>
      <c r="C28" s="308"/>
      <c r="D28" s="308"/>
      <c r="E28" s="357" t="s">
        <v>71</v>
      </c>
    </row>
    <row r="29" ht="35" customHeight="1" spans="1:5">
      <c r="A29" s="300" t="s">
        <v>2587</v>
      </c>
      <c r="B29" s="301" t="s">
        <v>2588</v>
      </c>
      <c r="C29" s="308"/>
      <c r="D29" s="308"/>
      <c r="E29" s="357" t="s">
        <v>71</v>
      </c>
    </row>
    <row r="30" ht="35" customHeight="1" spans="1:5">
      <c r="A30" s="300" t="s">
        <v>2589</v>
      </c>
      <c r="B30" s="302" t="s">
        <v>2578</v>
      </c>
      <c r="C30" s="308"/>
      <c r="D30" s="308"/>
      <c r="E30" s="357" t="s">
        <v>71</v>
      </c>
    </row>
    <row r="31" ht="35" customHeight="1" spans="1:5">
      <c r="A31" s="300" t="s">
        <v>2590</v>
      </c>
      <c r="B31" s="302" t="s">
        <v>2591</v>
      </c>
      <c r="C31" s="308"/>
      <c r="D31" s="308"/>
      <c r="E31" s="357" t="s">
        <v>71</v>
      </c>
    </row>
    <row r="32" ht="35" customHeight="1" spans="1:5">
      <c r="A32" s="297" t="s">
        <v>2592</v>
      </c>
      <c r="B32" s="298" t="s">
        <v>2593</v>
      </c>
      <c r="C32" s="308">
        <f>SUM(C33,C38,C43)</f>
        <v>0</v>
      </c>
      <c r="D32" s="308">
        <f>SUM(D33,D38,D43)</f>
        <v>19020</v>
      </c>
      <c r="E32" s="357" t="s">
        <v>71</v>
      </c>
    </row>
    <row r="33" ht="35" customHeight="1" spans="1:5">
      <c r="A33" s="300" t="s">
        <v>2594</v>
      </c>
      <c r="B33" s="301" t="s">
        <v>2595</v>
      </c>
      <c r="C33" s="308">
        <f>SUM(C34:C37)</f>
        <v>0</v>
      </c>
      <c r="D33" s="308">
        <f>SUM(D34:D37)</f>
        <v>0</v>
      </c>
      <c r="E33" s="357" t="s">
        <v>71</v>
      </c>
    </row>
    <row r="34" ht="35" customHeight="1" spans="1:5">
      <c r="A34" s="300">
        <v>2116001</v>
      </c>
      <c r="B34" s="302" t="s">
        <v>2596</v>
      </c>
      <c r="C34" s="308"/>
      <c r="D34" s="308"/>
      <c r="E34" s="357" t="s">
        <v>71</v>
      </c>
    </row>
    <row r="35" ht="35" customHeight="1" spans="1:5">
      <c r="A35" s="300">
        <v>2116002</v>
      </c>
      <c r="B35" s="302" t="s">
        <v>2597</v>
      </c>
      <c r="C35" s="308"/>
      <c r="D35" s="308"/>
      <c r="E35" s="357" t="s">
        <v>71</v>
      </c>
    </row>
    <row r="36" ht="35" customHeight="1" spans="1:5">
      <c r="A36" s="300">
        <v>2116003</v>
      </c>
      <c r="B36" s="302" t="s">
        <v>2598</v>
      </c>
      <c r="C36" s="308"/>
      <c r="D36" s="308"/>
      <c r="E36" s="357" t="s">
        <v>71</v>
      </c>
    </row>
    <row r="37" ht="35" customHeight="1" spans="1:5">
      <c r="A37" s="300">
        <v>2116099</v>
      </c>
      <c r="B37" s="302" t="s">
        <v>2599</v>
      </c>
      <c r="C37" s="308"/>
      <c r="D37" s="308"/>
      <c r="E37" s="357" t="s">
        <v>71</v>
      </c>
    </row>
    <row r="38" ht="35" customHeight="1" spans="1:5">
      <c r="A38" s="300">
        <v>21161</v>
      </c>
      <c r="B38" s="302" t="s">
        <v>2600</v>
      </c>
      <c r="C38" s="308">
        <f>SUM(C39:C42)</f>
        <v>0</v>
      </c>
      <c r="D38" s="308">
        <f>SUM(D39:D42)</f>
        <v>0</v>
      </c>
      <c r="E38" s="357" t="s">
        <v>71</v>
      </c>
    </row>
    <row r="39" ht="35" customHeight="1" spans="1:5">
      <c r="A39" s="300">
        <v>2116101</v>
      </c>
      <c r="B39" s="302" t="s">
        <v>2601</v>
      </c>
      <c r="C39" s="308"/>
      <c r="D39" s="308"/>
      <c r="E39" s="357" t="s">
        <v>71</v>
      </c>
    </row>
    <row r="40" ht="35" customHeight="1" spans="1:5">
      <c r="A40" s="300">
        <v>2116102</v>
      </c>
      <c r="B40" s="302" t="s">
        <v>2602</v>
      </c>
      <c r="C40" s="308"/>
      <c r="D40" s="308"/>
      <c r="E40" s="357" t="s">
        <v>71</v>
      </c>
    </row>
    <row r="41" ht="35" customHeight="1" spans="1:5">
      <c r="A41" s="300">
        <v>2116103</v>
      </c>
      <c r="B41" s="302" t="s">
        <v>2603</v>
      </c>
      <c r="C41" s="308"/>
      <c r="D41" s="308"/>
      <c r="E41" s="357" t="s">
        <v>71</v>
      </c>
    </row>
    <row r="42" ht="35" customHeight="1" spans="1:5">
      <c r="A42" s="300">
        <v>2116104</v>
      </c>
      <c r="B42" s="302" t="s">
        <v>2604</v>
      </c>
      <c r="C42" s="308"/>
      <c r="D42" s="308"/>
      <c r="E42" s="357" t="s">
        <v>71</v>
      </c>
    </row>
    <row r="43" s="349" customFormat="1" ht="35" customHeight="1" spans="1:6">
      <c r="A43" s="309">
        <v>21198</v>
      </c>
      <c r="B43" s="301" t="s">
        <v>2605</v>
      </c>
      <c r="C43" s="308"/>
      <c r="D43" s="308">
        <f>SUM(D44)</f>
        <v>19020</v>
      </c>
      <c r="E43" s="357" t="s">
        <v>71</v>
      </c>
      <c r="F43" s="351"/>
    </row>
    <row r="44" ht="35" customHeight="1" spans="1:5">
      <c r="A44" s="300">
        <v>2119801</v>
      </c>
      <c r="B44" s="302" t="s">
        <v>2606</v>
      </c>
      <c r="C44" s="308"/>
      <c r="D44" s="308">
        <v>19020</v>
      </c>
      <c r="E44" s="357" t="s">
        <v>71</v>
      </c>
    </row>
    <row r="45" ht="35" customHeight="1" spans="1:5">
      <c r="A45" s="297" t="s">
        <v>2607</v>
      </c>
      <c r="B45" s="298" t="s">
        <v>2608</v>
      </c>
      <c r="C45" s="308">
        <f>SUM(C46,C59,C63,C64,C70,C74,C78,C82,C88,C91,C100)</f>
        <v>229802</v>
      </c>
      <c r="D45" s="308">
        <f>SUM(D46,D59,D63,D64,D70,D74,D78,D82,D88,D91,D100)</f>
        <v>237336</v>
      </c>
      <c r="E45" s="208">
        <f>(D45-C45)/C45</f>
        <v>0.0327847451284149</v>
      </c>
    </row>
    <row r="46" ht="35" customHeight="1" spans="1:5">
      <c r="A46" s="300" t="s">
        <v>2609</v>
      </c>
      <c r="B46" s="301" t="s">
        <v>2610</v>
      </c>
      <c r="C46" s="308">
        <f>SUM(C47:C58)</f>
        <v>216065</v>
      </c>
      <c r="D46" s="308">
        <f>SUM(D47:D58)</f>
        <v>230695</v>
      </c>
      <c r="E46" s="208">
        <f>(D46-C46)/C46</f>
        <v>0.0677111054543772</v>
      </c>
    </row>
    <row r="47" ht="35" customHeight="1" spans="1:5">
      <c r="A47" s="300" t="s">
        <v>2611</v>
      </c>
      <c r="B47" s="302" t="s">
        <v>2612</v>
      </c>
      <c r="C47" s="308">
        <v>216065</v>
      </c>
      <c r="D47" s="308">
        <v>230695</v>
      </c>
      <c r="E47" s="208">
        <f>(D47-C47)/C47</f>
        <v>0.0677111054543772</v>
      </c>
    </row>
    <row r="48" ht="35" customHeight="1" spans="1:5">
      <c r="A48" s="300" t="s">
        <v>2613</v>
      </c>
      <c r="B48" s="302" t="s">
        <v>2614</v>
      </c>
      <c r="C48" s="308"/>
      <c r="D48" s="308"/>
      <c r="E48" s="357" t="s">
        <v>71</v>
      </c>
    </row>
    <row r="49" ht="35" customHeight="1" spans="1:5">
      <c r="A49" s="300" t="s">
        <v>2615</v>
      </c>
      <c r="B49" s="302" t="s">
        <v>2616</v>
      </c>
      <c r="C49" s="308"/>
      <c r="D49" s="308"/>
      <c r="E49" s="357" t="s">
        <v>71</v>
      </c>
    </row>
    <row r="50" ht="35" customHeight="1" spans="1:5">
      <c r="A50" s="300" t="s">
        <v>2617</v>
      </c>
      <c r="B50" s="302" t="s">
        <v>2618</v>
      </c>
      <c r="C50" s="308"/>
      <c r="D50" s="308"/>
      <c r="E50" s="357" t="s">
        <v>71</v>
      </c>
    </row>
    <row r="51" ht="35" customHeight="1" spans="1:5">
      <c r="A51" s="300" t="s">
        <v>2619</v>
      </c>
      <c r="B51" s="302" t="s">
        <v>2620</v>
      </c>
      <c r="C51" s="308"/>
      <c r="D51" s="308"/>
      <c r="E51" s="357" t="s">
        <v>71</v>
      </c>
    </row>
    <row r="52" ht="35" customHeight="1" spans="1:5">
      <c r="A52" s="300" t="s">
        <v>2621</v>
      </c>
      <c r="B52" s="302" t="s">
        <v>2622</v>
      </c>
      <c r="C52" s="308"/>
      <c r="D52" s="308"/>
      <c r="E52" s="357" t="s">
        <v>71</v>
      </c>
    </row>
    <row r="53" ht="35" customHeight="1" spans="1:5">
      <c r="A53" s="300" t="s">
        <v>2623</v>
      </c>
      <c r="B53" s="302" t="s">
        <v>2624</v>
      </c>
      <c r="C53" s="308"/>
      <c r="D53" s="308"/>
      <c r="E53" s="357" t="s">
        <v>71</v>
      </c>
    </row>
    <row r="54" ht="35" customHeight="1" spans="1:5">
      <c r="A54" s="300" t="s">
        <v>2625</v>
      </c>
      <c r="B54" s="302" t="s">
        <v>2626</v>
      </c>
      <c r="C54" s="308"/>
      <c r="D54" s="308"/>
      <c r="E54" s="357" t="s">
        <v>71</v>
      </c>
    </row>
    <row r="55" ht="35" customHeight="1" spans="1:5">
      <c r="A55" s="300" t="s">
        <v>2627</v>
      </c>
      <c r="B55" s="302" t="s">
        <v>2628</v>
      </c>
      <c r="C55" s="308"/>
      <c r="D55" s="308"/>
      <c r="E55" s="357" t="s">
        <v>71</v>
      </c>
    </row>
    <row r="56" ht="35" customHeight="1" spans="1:5">
      <c r="A56" s="300" t="s">
        <v>2629</v>
      </c>
      <c r="B56" s="302" t="s">
        <v>2630</v>
      </c>
      <c r="C56" s="308"/>
      <c r="D56" s="308"/>
      <c r="E56" s="357" t="s">
        <v>71</v>
      </c>
    </row>
    <row r="57" ht="35" customHeight="1" spans="1:5">
      <c r="A57" s="300" t="s">
        <v>2631</v>
      </c>
      <c r="B57" s="302" t="s">
        <v>2632</v>
      </c>
      <c r="C57" s="308"/>
      <c r="D57" s="308"/>
      <c r="E57" s="357" t="s">
        <v>71</v>
      </c>
    </row>
    <row r="58" ht="35" customHeight="1" spans="1:5">
      <c r="A58" s="300" t="s">
        <v>2633</v>
      </c>
      <c r="B58" s="302" t="s">
        <v>2634</v>
      </c>
      <c r="C58" s="308"/>
      <c r="D58" s="308"/>
      <c r="E58" s="357" t="s">
        <v>71</v>
      </c>
    </row>
    <row r="59" ht="35" customHeight="1" spans="1:5">
      <c r="A59" s="300" t="s">
        <v>2635</v>
      </c>
      <c r="B59" s="301" t="s">
        <v>2636</v>
      </c>
      <c r="C59" s="308"/>
      <c r="D59" s="308"/>
      <c r="E59" s="357" t="s">
        <v>71</v>
      </c>
    </row>
    <row r="60" ht="35" customHeight="1" spans="1:5">
      <c r="A60" s="300" t="s">
        <v>2637</v>
      </c>
      <c r="B60" s="302" t="s">
        <v>2612</v>
      </c>
      <c r="C60" s="308"/>
      <c r="D60" s="308"/>
      <c r="E60" s="357" t="s">
        <v>71</v>
      </c>
    </row>
    <row r="61" ht="35" customHeight="1" spans="1:5">
      <c r="A61" s="300" t="s">
        <v>2638</v>
      </c>
      <c r="B61" s="302" t="s">
        <v>2614</v>
      </c>
      <c r="C61" s="308"/>
      <c r="D61" s="308"/>
      <c r="E61" s="357" t="s">
        <v>71</v>
      </c>
    </row>
    <row r="62" ht="35" customHeight="1" spans="1:5">
      <c r="A62" s="300" t="s">
        <v>2639</v>
      </c>
      <c r="B62" s="302" t="s">
        <v>2640</v>
      </c>
      <c r="C62" s="308"/>
      <c r="D62" s="308"/>
      <c r="E62" s="357" t="s">
        <v>71</v>
      </c>
    </row>
    <row r="63" ht="35" customHeight="1" spans="1:5">
      <c r="A63" s="300" t="s">
        <v>2641</v>
      </c>
      <c r="B63" s="301" t="s">
        <v>2642</v>
      </c>
      <c r="C63" s="308"/>
      <c r="D63" s="308"/>
      <c r="E63" s="357" t="s">
        <v>71</v>
      </c>
    </row>
    <row r="64" ht="35" customHeight="1" spans="1:5">
      <c r="A64" s="300" t="s">
        <v>2643</v>
      </c>
      <c r="B64" s="301" t="s">
        <v>2644</v>
      </c>
      <c r="C64" s="308">
        <f>SUM(C65:C69)</f>
        <v>0</v>
      </c>
      <c r="D64" s="308">
        <f>SUM(D65:D69)</f>
        <v>1232</v>
      </c>
      <c r="E64" s="357" t="s">
        <v>71</v>
      </c>
    </row>
    <row r="65" ht="35" customHeight="1" spans="1:5">
      <c r="A65" s="300" t="s">
        <v>2645</v>
      </c>
      <c r="B65" s="302" t="s">
        <v>2646</v>
      </c>
      <c r="C65" s="308"/>
      <c r="D65" s="308"/>
      <c r="E65" s="357" t="s">
        <v>71</v>
      </c>
    </row>
    <row r="66" ht="35" customHeight="1" spans="1:5">
      <c r="A66" s="300" t="s">
        <v>2647</v>
      </c>
      <c r="B66" s="302" t="s">
        <v>2648</v>
      </c>
      <c r="C66" s="308"/>
      <c r="D66" s="308">
        <v>1232</v>
      </c>
      <c r="E66" s="357" t="s">
        <v>71</v>
      </c>
    </row>
    <row r="67" ht="35" customHeight="1" spans="1:5">
      <c r="A67" s="300" t="s">
        <v>2649</v>
      </c>
      <c r="B67" s="302" t="s">
        <v>2650</v>
      </c>
      <c r="C67" s="308"/>
      <c r="D67" s="308"/>
      <c r="E67" s="357" t="s">
        <v>71</v>
      </c>
    </row>
    <row r="68" ht="35" customHeight="1" spans="1:5">
      <c r="A68" s="300" t="s">
        <v>2651</v>
      </c>
      <c r="B68" s="302" t="s">
        <v>2652</v>
      </c>
      <c r="C68" s="308"/>
      <c r="D68" s="308"/>
      <c r="E68" s="357" t="s">
        <v>71</v>
      </c>
    </row>
    <row r="69" ht="35" customHeight="1" spans="1:5">
      <c r="A69" s="300" t="s">
        <v>2653</v>
      </c>
      <c r="B69" s="302" t="s">
        <v>2654</v>
      </c>
      <c r="C69" s="308"/>
      <c r="D69" s="308"/>
      <c r="E69" s="357" t="s">
        <v>71</v>
      </c>
    </row>
    <row r="70" ht="35" customHeight="1" spans="1:5">
      <c r="A70" s="300" t="s">
        <v>2655</v>
      </c>
      <c r="B70" s="301" t="s">
        <v>2656</v>
      </c>
      <c r="C70" s="308">
        <f>SUM(C71:C73)</f>
        <v>56</v>
      </c>
      <c r="D70" s="308">
        <f>SUM(D71:D73)</f>
        <v>57</v>
      </c>
      <c r="E70" s="208">
        <f>(D70-C70)/C70</f>
        <v>0.0178571428571429</v>
      </c>
    </row>
    <row r="71" ht="35" customHeight="1" spans="1:5">
      <c r="A71" s="300" t="s">
        <v>2657</v>
      </c>
      <c r="B71" s="302" t="s">
        <v>2658</v>
      </c>
      <c r="C71" s="308"/>
      <c r="D71" s="308"/>
      <c r="E71" s="357" t="s">
        <v>71</v>
      </c>
    </row>
    <row r="72" ht="35" customHeight="1" spans="1:5">
      <c r="A72" s="300" t="s">
        <v>2659</v>
      </c>
      <c r="B72" s="302" t="s">
        <v>2660</v>
      </c>
      <c r="C72" s="308"/>
      <c r="D72" s="308"/>
      <c r="E72" s="357" t="s">
        <v>71</v>
      </c>
    </row>
    <row r="73" ht="35" customHeight="1" spans="1:5">
      <c r="A73" s="300" t="s">
        <v>2661</v>
      </c>
      <c r="B73" s="302" t="s">
        <v>2662</v>
      </c>
      <c r="C73" s="308">
        <v>56</v>
      </c>
      <c r="D73" s="308">
        <v>57</v>
      </c>
      <c r="E73" s="208">
        <f>(D73-C73)/C73</f>
        <v>0.0178571428571429</v>
      </c>
    </row>
    <row r="74" ht="35" customHeight="1" spans="1:5">
      <c r="A74" s="300" t="s">
        <v>2663</v>
      </c>
      <c r="B74" s="301" t="s">
        <v>2664</v>
      </c>
      <c r="C74" s="308"/>
      <c r="D74" s="308"/>
      <c r="E74" s="357" t="s">
        <v>71</v>
      </c>
    </row>
    <row r="75" ht="35" customHeight="1" spans="1:5">
      <c r="A75" s="300" t="s">
        <v>2665</v>
      </c>
      <c r="B75" s="302" t="s">
        <v>2612</v>
      </c>
      <c r="C75" s="308"/>
      <c r="D75" s="308"/>
      <c r="E75" s="357" t="s">
        <v>71</v>
      </c>
    </row>
    <row r="76" ht="35" customHeight="1" spans="1:5">
      <c r="A76" s="300" t="s">
        <v>2666</v>
      </c>
      <c r="B76" s="302" t="s">
        <v>2614</v>
      </c>
      <c r="C76" s="308"/>
      <c r="D76" s="308"/>
      <c r="E76" s="357" t="s">
        <v>71</v>
      </c>
    </row>
    <row r="77" ht="35" customHeight="1" spans="1:5">
      <c r="A77" s="300" t="s">
        <v>2667</v>
      </c>
      <c r="B77" s="302" t="s">
        <v>2668</v>
      </c>
      <c r="C77" s="308"/>
      <c r="D77" s="308"/>
      <c r="E77" s="357" t="s">
        <v>71</v>
      </c>
    </row>
    <row r="78" ht="35" customHeight="1" spans="1:5">
      <c r="A78" s="300" t="s">
        <v>2669</v>
      </c>
      <c r="B78" s="301" t="s">
        <v>2670</v>
      </c>
      <c r="C78" s="308"/>
      <c r="D78" s="308"/>
      <c r="E78" s="357" t="s">
        <v>71</v>
      </c>
    </row>
    <row r="79" ht="35" customHeight="1" spans="1:5">
      <c r="A79" s="300" t="s">
        <v>2671</v>
      </c>
      <c r="B79" s="302" t="s">
        <v>2612</v>
      </c>
      <c r="C79" s="308"/>
      <c r="D79" s="308"/>
      <c r="E79" s="357" t="s">
        <v>71</v>
      </c>
    </row>
    <row r="80" ht="35" customHeight="1" spans="1:5">
      <c r="A80" s="300" t="s">
        <v>2672</v>
      </c>
      <c r="B80" s="302" t="s">
        <v>2614</v>
      </c>
      <c r="C80" s="308"/>
      <c r="D80" s="308"/>
      <c r="E80" s="357" t="s">
        <v>71</v>
      </c>
    </row>
    <row r="81" ht="35" customHeight="1" spans="1:5">
      <c r="A81" s="300" t="s">
        <v>2673</v>
      </c>
      <c r="B81" s="302" t="s">
        <v>2674</v>
      </c>
      <c r="C81" s="308"/>
      <c r="D81" s="308"/>
      <c r="E81" s="357" t="s">
        <v>71</v>
      </c>
    </row>
    <row r="82" ht="35" customHeight="1" spans="1:5">
      <c r="A82" s="300" t="s">
        <v>2675</v>
      </c>
      <c r="B82" s="301" t="s">
        <v>2676</v>
      </c>
      <c r="C82" s="308"/>
      <c r="D82" s="308"/>
      <c r="E82" s="357" t="s">
        <v>71</v>
      </c>
    </row>
    <row r="83" ht="35" customHeight="1" spans="1:5">
      <c r="A83" s="300" t="s">
        <v>2677</v>
      </c>
      <c r="B83" s="302" t="s">
        <v>2646</v>
      </c>
      <c r="C83" s="308"/>
      <c r="D83" s="308"/>
      <c r="E83" s="357" t="s">
        <v>71</v>
      </c>
    </row>
    <row r="84" ht="35" customHeight="1" spans="1:5">
      <c r="A84" s="300" t="s">
        <v>2678</v>
      </c>
      <c r="B84" s="302" t="s">
        <v>2648</v>
      </c>
      <c r="C84" s="308"/>
      <c r="D84" s="308"/>
      <c r="E84" s="357" t="s">
        <v>71</v>
      </c>
    </row>
    <row r="85" ht="35" customHeight="1" spans="1:5">
      <c r="A85" s="300" t="s">
        <v>2679</v>
      </c>
      <c r="B85" s="302" t="s">
        <v>2650</v>
      </c>
      <c r="C85" s="308"/>
      <c r="D85" s="308"/>
      <c r="E85" s="357" t="s">
        <v>71</v>
      </c>
    </row>
    <row r="86" ht="35" customHeight="1" spans="1:5">
      <c r="A86" s="300" t="s">
        <v>2680</v>
      </c>
      <c r="B86" s="302" t="s">
        <v>2652</v>
      </c>
      <c r="C86" s="308"/>
      <c r="D86" s="308"/>
      <c r="E86" s="357" t="s">
        <v>71</v>
      </c>
    </row>
    <row r="87" ht="35" customHeight="1" spans="1:5">
      <c r="A87" s="300" t="s">
        <v>2681</v>
      </c>
      <c r="B87" s="302" t="s">
        <v>2682</v>
      </c>
      <c r="C87" s="308"/>
      <c r="D87" s="308"/>
      <c r="E87" s="357" t="s">
        <v>71</v>
      </c>
    </row>
    <row r="88" ht="35" customHeight="1" spans="1:5">
      <c r="A88" s="300" t="s">
        <v>2683</v>
      </c>
      <c r="B88" s="301" t="s">
        <v>2684</v>
      </c>
      <c r="C88" s="308"/>
      <c r="D88" s="308"/>
      <c r="E88" s="357" t="s">
        <v>71</v>
      </c>
    </row>
    <row r="89" ht="35" customHeight="1" spans="1:5">
      <c r="A89" s="300" t="s">
        <v>2685</v>
      </c>
      <c r="B89" s="302" t="s">
        <v>2658</v>
      </c>
      <c r="C89" s="308"/>
      <c r="D89" s="308"/>
      <c r="E89" s="357" t="s">
        <v>71</v>
      </c>
    </row>
    <row r="90" ht="35" customHeight="1" spans="1:5">
      <c r="A90" s="300" t="s">
        <v>2686</v>
      </c>
      <c r="B90" s="302" t="s">
        <v>2687</v>
      </c>
      <c r="C90" s="308"/>
      <c r="D90" s="308"/>
      <c r="E90" s="357" t="s">
        <v>71</v>
      </c>
    </row>
    <row r="91" ht="35" customHeight="1" spans="1:5">
      <c r="A91" s="300" t="s">
        <v>2688</v>
      </c>
      <c r="B91" s="301" t="s">
        <v>2689</v>
      </c>
      <c r="C91" s="308"/>
      <c r="D91" s="308"/>
      <c r="E91" s="357" t="s">
        <v>71</v>
      </c>
    </row>
    <row r="92" ht="35" customHeight="1" spans="1:5">
      <c r="A92" s="300" t="s">
        <v>2690</v>
      </c>
      <c r="B92" s="302" t="s">
        <v>2612</v>
      </c>
      <c r="C92" s="308"/>
      <c r="D92" s="308"/>
      <c r="E92" s="357" t="s">
        <v>71</v>
      </c>
    </row>
    <row r="93" ht="35" customHeight="1" spans="1:5">
      <c r="A93" s="300" t="s">
        <v>2691</v>
      </c>
      <c r="B93" s="302" t="s">
        <v>2614</v>
      </c>
      <c r="C93" s="308"/>
      <c r="D93" s="308"/>
      <c r="E93" s="357" t="s">
        <v>71</v>
      </c>
    </row>
    <row r="94" ht="35" customHeight="1" spans="1:5">
      <c r="A94" s="300" t="s">
        <v>2692</v>
      </c>
      <c r="B94" s="302" t="s">
        <v>2616</v>
      </c>
      <c r="C94" s="308"/>
      <c r="D94" s="308"/>
      <c r="E94" s="357" t="s">
        <v>71</v>
      </c>
    </row>
    <row r="95" ht="35" customHeight="1" spans="1:5">
      <c r="A95" s="300" t="s">
        <v>2693</v>
      </c>
      <c r="B95" s="302" t="s">
        <v>2618</v>
      </c>
      <c r="C95" s="308"/>
      <c r="D95" s="308"/>
      <c r="E95" s="357" t="s">
        <v>71</v>
      </c>
    </row>
    <row r="96" ht="35" customHeight="1" spans="1:5">
      <c r="A96" s="300" t="s">
        <v>2694</v>
      </c>
      <c r="B96" s="302" t="s">
        <v>2624</v>
      </c>
      <c r="C96" s="308"/>
      <c r="D96" s="308"/>
      <c r="E96" s="357" t="s">
        <v>71</v>
      </c>
    </row>
    <row r="97" ht="35" customHeight="1" spans="1:5">
      <c r="A97" s="300" t="s">
        <v>2695</v>
      </c>
      <c r="B97" s="302" t="s">
        <v>2628</v>
      </c>
      <c r="C97" s="308"/>
      <c r="D97" s="308"/>
      <c r="E97" s="357" t="s">
        <v>71</v>
      </c>
    </row>
    <row r="98" ht="35" customHeight="1" spans="1:5">
      <c r="A98" s="300" t="s">
        <v>2696</v>
      </c>
      <c r="B98" s="302" t="s">
        <v>2630</v>
      </c>
      <c r="C98" s="308"/>
      <c r="D98" s="308"/>
      <c r="E98" s="357" t="s">
        <v>71</v>
      </c>
    </row>
    <row r="99" ht="35" customHeight="1" spans="1:5">
      <c r="A99" s="300" t="s">
        <v>2697</v>
      </c>
      <c r="B99" s="302" t="s">
        <v>2698</v>
      </c>
      <c r="C99" s="308"/>
      <c r="D99" s="308"/>
      <c r="E99" s="357" t="s">
        <v>71</v>
      </c>
    </row>
    <row r="100" ht="35" customHeight="1" spans="1:5">
      <c r="A100" s="300">
        <v>21298</v>
      </c>
      <c r="B100" s="301" t="s">
        <v>2605</v>
      </c>
      <c r="C100" s="308">
        <v>13681</v>
      </c>
      <c r="D100" s="308">
        <v>5352</v>
      </c>
      <c r="E100" s="208">
        <f>(D100-C100)/C100</f>
        <v>-0.608800526277319</v>
      </c>
    </row>
    <row r="101" ht="35" customHeight="1" spans="1:5">
      <c r="A101" s="297" t="s">
        <v>2699</v>
      </c>
      <c r="B101" s="298" t="s">
        <v>2700</v>
      </c>
      <c r="C101" s="308">
        <f>SUM(C102,C107,C112,C117,C120,C125)</f>
        <v>9</v>
      </c>
      <c r="D101" s="308">
        <f>SUM(D102,D107,D112,D117,D120,D125)</f>
        <v>11</v>
      </c>
      <c r="E101" s="208">
        <f>(D101-C101)/C101</f>
        <v>0.222222222222222</v>
      </c>
    </row>
    <row r="102" ht="35" customHeight="1" spans="1:5">
      <c r="A102" s="300" t="s">
        <v>2701</v>
      </c>
      <c r="B102" s="301" t="s">
        <v>2702</v>
      </c>
      <c r="C102" s="308"/>
      <c r="D102" s="308"/>
      <c r="E102" s="357" t="s">
        <v>71</v>
      </c>
    </row>
    <row r="103" ht="35" customHeight="1" spans="1:5">
      <c r="A103" s="300" t="s">
        <v>2703</v>
      </c>
      <c r="B103" s="302" t="s">
        <v>2578</v>
      </c>
      <c r="C103" s="308"/>
      <c r="D103" s="308"/>
      <c r="E103" s="357" t="s">
        <v>71</v>
      </c>
    </row>
    <row r="104" ht="35" customHeight="1" spans="1:5">
      <c r="A104" s="300" t="s">
        <v>2704</v>
      </c>
      <c r="B104" s="302" t="s">
        <v>2705</v>
      </c>
      <c r="C104" s="308"/>
      <c r="D104" s="308"/>
      <c r="E104" s="357" t="s">
        <v>71</v>
      </c>
    </row>
    <row r="105" ht="35" customHeight="1" spans="1:5">
      <c r="A105" s="300" t="s">
        <v>2706</v>
      </c>
      <c r="B105" s="302" t="s">
        <v>2707</v>
      </c>
      <c r="C105" s="308"/>
      <c r="D105" s="308"/>
      <c r="E105" s="357" t="s">
        <v>71</v>
      </c>
    </row>
    <row r="106" ht="35" customHeight="1" spans="1:5">
      <c r="A106" s="300" t="s">
        <v>2708</v>
      </c>
      <c r="B106" s="302" t="s">
        <v>2709</v>
      </c>
      <c r="C106" s="308"/>
      <c r="D106" s="308"/>
      <c r="E106" s="357" t="s">
        <v>71</v>
      </c>
    </row>
    <row r="107" ht="35" customHeight="1" spans="1:5">
      <c r="A107" s="300" t="s">
        <v>2710</v>
      </c>
      <c r="B107" s="302" t="s">
        <v>2711</v>
      </c>
      <c r="C107" s="308"/>
      <c r="D107" s="308"/>
      <c r="E107" s="357" t="s">
        <v>71</v>
      </c>
    </row>
    <row r="108" ht="35" customHeight="1" spans="1:5">
      <c r="A108" s="300" t="s">
        <v>2712</v>
      </c>
      <c r="B108" s="302" t="s">
        <v>2578</v>
      </c>
      <c r="C108" s="308"/>
      <c r="D108" s="308"/>
      <c r="E108" s="357" t="s">
        <v>71</v>
      </c>
    </row>
    <row r="109" ht="35" customHeight="1" spans="1:5">
      <c r="A109" s="300" t="s">
        <v>2713</v>
      </c>
      <c r="B109" s="302" t="s">
        <v>2705</v>
      </c>
      <c r="C109" s="308"/>
      <c r="D109" s="308"/>
      <c r="E109" s="357" t="s">
        <v>71</v>
      </c>
    </row>
    <row r="110" ht="35" customHeight="1" spans="1:5">
      <c r="A110" s="300" t="s">
        <v>2714</v>
      </c>
      <c r="B110" s="302" t="s">
        <v>2715</v>
      </c>
      <c r="C110" s="308"/>
      <c r="D110" s="308"/>
      <c r="E110" s="357" t="s">
        <v>71</v>
      </c>
    </row>
    <row r="111" ht="35" customHeight="1" spans="1:5">
      <c r="A111" s="300" t="s">
        <v>2716</v>
      </c>
      <c r="B111" s="302" t="s">
        <v>2717</v>
      </c>
      <c r="C111" s="308"/>
      <c r="D111" s="308"/>
      <c r="E111" s="357" t="s">
        <v>71</v>
      </c>
    </row>
    <row r="112" ht="35" customHeight="1" spans="1:5">
      <c r="A112" s="300" t="s">
        <v>2718</v>
      </c>
      <c r="B112" s="301" t="s">
        <v>2719</v>
      </c>
      <c r="C112" s="308"/>
      <c r="D112" s="308"/>
      <c r="E112" s="357" t="s">
        <v>71</v>
      </c>
    </row>
    <row r="113" ht="35" customHeight="1" spans="1:5">
      <c r="A113" s="300" t="s">
        <v>2720</v>
      </c>
      <c r="B113" s="302" t="s">
        <v>2721</v>
      </c>
      <c r="C113" s="308"/>
      <c r="D113" s="308"/>
      <c r="E113" s="357" t="s">
        <v>71</v>
      </c>
    </row>
    <row r="114" ht="35" customHeight="1" spans="1:5">
      <c r="A114" s="300" t="s">
        <v>2722</v>
      </c>
      <c r="B114" s="302" t="s">
        <v>2723</v>
      </c>
      <c r="C114" s="308"/>
      <c r="D114" s="308"/>
      <c r="E114" s="357" t="s">
        <v>71</v>
      </c>
    </row>
    <row r="115" ht="35" customHeight="1" spans="1:5">
      <c r="A115" s="300" t="s">
        <v>2724</v>
      </c>
      <c r="B115" s="302" t="s">
        <v>2725</v>
      </c>
      <c r="C115" s="308"/>
      <c r="D115" s="308"/>
      <c r="E115" s="357" t="s">
        <v>71</v>
      </c>
    </row>
    <row r="116" ht="35" customHeight="1" spans="1:5">
      <c r="A116" s="300" t="s">
        <v>2726</v>
      </c>
      <c r="B116" s="302" t="s">
        <v>2727</v>
      </c>
      <c r="C116" s="308"/>
      <c r="D116" s="308"/>
      <c r="E116" s="357" t="s">
        <v>71</v>
      </c>
    </row>
    <row r="117" ht="35" customHeight="1" spans="1:5">
      <c r="A117" s="310">
        <v>21370</v>
      </c>
      <c r="B117" s="301" t="s">
        <v>2728</v>
      </c>
      <c r="C117" s="308"/>
      <c r="D117" s="308"/>
      <c r="E117" s="357" t="s">
        <v>71</v>
      </c>
    </row>
    <row r="118" ht="35" customHeight="1" spans="1:5">
      <c r="A118" s="310">
        <v>2137001</v>
      </c>
      <c r="B118" s="302" t="s">
        <v>2578</v>
      </c>
      <c r="C118" s="308"/>
      <c r="D118" s="308"/>
      <c r="E118" s="357" t="s">
        <v>71</v>
      </c>
    </row>
    <row r="119" ht="35" customHeight="1" spans="1:5">
      <c r="A119" s="310">
        <v>2137099</v>
      </c>
      <c r="B119" s="302" t="s">
        <v>2729</v>
      </c>
      <c r="C119" s="308"/>
      <c r="D119" s="308"/>
      <c r="E119" s="357" t="s">
        <v>71</v>
      </c>
    </row>
    <row r="120" ht="35" customHeight="1" spans="1:5">
      <c r="A120" s="310">
        <v>21371</v>
      </c>
      <c r="B120" s="302" t="s">
        <v>2730</v>
      </c>
      <c r="C120" s="308"/>
      <c r="D120" s="308"/>
      <c r="E120" s="357" t="s">
        <v>71</v>
      </c>
    </row>
    <row r="121" ht="35" customHeight="1" spans="1:5">
      <c r="A121" s="310">
        <v>2137101</v>
      </c>
      <c r="B121" s="302" t="s">
        <v>2721</v>
      </c>
      <c r="C121" s="308"/>
      <c r="D121" s="308"/>
      <c r="E121" s="357" t="s">
        <v>71</v>
      </c>
    </row>
    <row r="122" ht="35" customHeight="1" spans="1:5">
      <c r="A122" s="310">
        <v>2137102</v>
      </c>
      <c r="B122" s="302" t="s">
        <v>2731</v>
      </c>
      <c r="C122" s="308"/>
      <c r="D122" s="308"/>
      <c r="E122" s="357" t="s">
        <v>71</v>
      </c>
    </row>
    <row r="123" ht="35" customHeight="1" spans="1:5">
      <c r="A123" s="310">
        <v>2137103</v>
      </c>
      <c r="B123" s="302" t="s">
        <v>2725</v>
      </c>
      <c r="C123" s="308"/>
      <c r="D123" s="308"/>
      <c r="E123" s="357" t="s">
        <v>71</v>
      </c>
    </row>
    <row r="124" ht="35" customHeight="1" spans="1:5">
      <c r="A124" s="310">
        <v>2137199</v>
      </c>
      <c r="B124" s="302" t="s">
        <v>2732</v>
      </c>
      <c r="C124" s="308"/>
      <c r="D124" s="308"/>
      <c r="E124" s="357" t="s">
        <v>71</v>
      </c>
    </row>
    <row r="125" ht="35" customHeight="1" spans="1:5">
      <c r="A125" s="310" t="s">
        <v>2733</v>
      </c>
      <c r="B125" s="311" t="s">
        <v>2574</v>
      </c>
      <c r="C125" s="308">
        <v>9</v>
      </c>
      <c r="D125" s="308">
        <v>11</v>
      </c>
      <c r="E125" s="208">
        <f>(D125-C125)/C125</f>
        <v>0.222222222222222</v>
      </c>
    </row>
    <row r="126" ht="35" customHeight="1" spans="1:5">
      <c r="A126" s="297" t="s">
        <v>2734</v>
      </c>
      <c r="B126" s="298" t="s">
        <v>2735</v>
      </c>
      <c r="C126" s="308"/>
      <c r="D126" s="308"/>
      <c r="E126" s="357" t="s">
        <v>71</v>
      </c>
    </row>
    <row r="127" ht="35" customHeight="1" spans="1:5">
      <c r="A127" s="300" t="s">
        <v>2736</v>
      </c>
      <c r="B127" s="302" t="s">
        <v>2737</v>
      </c>
      <c r="C127" s="308"/>
      <c r="D127" s="308"/>
      <c r="E127" s="357" t="s">
        <v>71</v>
      </c>
    </row>
    <row r="128" ht="35" customHeight="1" spans="1:5">
      <c r="A128" s="300" t="s">
        <v>2738</v>
      </c>
      <c r="B128" s="302" t="s">
        <v>2739</v>
      </c>
      <c r="C128" s="308"/>
      <c r="D128" s="308"/>
      <c r="E128" s="357" t="s">
        <v>71</v>
      </c>
    </row>
    <row r="129" ht="35" customHeight="1" spans="1:5">
      <c r="A129" s="300" t="s">
        <v>2740</v>
      </c>
      <c r="B129" s="302" t="s">
        <v>2741</v>
      </c>
      <c r="C129" s="308"/>
      <c r="D129" s="308"/>
      <c r="E129" s="357" t="s">
        <v>71</v>
      </c>
    </row>
    <row r="130" ht="35" customHeight="1" spans="1:5">
      <c r="A130" s="300" t="s">
        <v>2742</v>
      </c>
      <c r="B130" s="302" t="s">
        <v>2743</v>
      </c>
      <c r="C130" s="308"/>
      <c r="D130" s="308"/>
      <c r="E130" s="357" t="s">
        <v>71</v>
      </c>
    </row>
    <row r="131" ht="35" customHeight="1" spans="1:5">
      <c r="A131" s="300" t="s">
        <v>2744</v>
      </c>
      <c r="B131" s="302" t="s">
        <v>2745</v>
      </c>
      <c r="C131" s="308"/>
      <c r="D131" s="308"/>
      <c r="E131" s="357" t="s">
        <v>71</v>
      </c>
    </row>
    <row r="132" ht="35" customHeight="1" spans="1:5">
      <c r="A132" s="300" t="s">
        <v>2746</v>
      </c>
      <c r="B132" s="302" t="s">
        <v>2747</v>
      </c>
      <c r="C132" s="308"/>
      <c r="D132" s="308"/>
      <c r="E132" s="357" t="s">
        <v>71</v>
      </c>
    </row>
    <row r="133" ht="35" customHeight="1" spans="1:5">
      <c r="A133" s="300" t="s">
        <v>2748</v>
      </c>
      <c r="B133" s="302" t="s">
        <v>2743</v>
      </c>
      <c r="C133" s="308"/>
      <c r="D133" s="308"/>
      <c r="E133" s="357" t="s">
        <v>71</v>
      </c>
    </row>
    <row r="134" ht="35" customHeight="1" spans="1:5">
      <c r="A134" s="300" t="s">
        <v>2749</v>
      </c>
      <c r="B134" s="302" t="s">
        <v>2750</v>
      </c>
      <c r="C134" s="308"/>
      <c r="D134" s="308"/>
      <c r="E134" s="357" t="s">
        <v>71</v>
      </c>
    </row>
    <row r="135" ht="35" customHeight="1" spans="1:5">
      <c r="A135" s="300" t="s">
        <v>2751</v>
      </c>
      <c r="B135" s="302" t="s">
        <v>2752</v>
      </c>
      <c r="C135" s="308"/>
      <c r="D135" s="308"/>
      <c r="E135" s="357" t="s">
        <v>71</v>
      </c>
    </row>
    <row r="136" ht="35" customHeight="1" spans="1:5">
      <c r="A136" s="300" t="s">
        <v>2753</v>
      </c>
      <c r="B136" s="302" t="s">
        <v>2754</v>
      </c>
      <c r="C136" s="308"/>
      <c r="D136" s="308"/>
      <c r="E136" s="357" t="s">
        <v>71</v>
      </c>
    </row>
    <row r="137" ht="35" customHeight="1" spans="1:5">
      <c r="A137" s="300" t="s">
        <v>2755</v>
      </c>
      <c r="B137" s="301" t="s">
        <v>2756</v>
      </c>
      <c r="C137" s="308"/>
      <c r="D137" s="308"/>
      <c r="E137" s="357" t="s">
        <v>71</v>
      </c>
    </row>
    <row r="138" ht="35" customHeight="1" spans="1:5">
      <c r="A138" s="300" t="s">
        <v>2757</v>
      </c>
      <c r="B138" s="302" t="s">
        <v>2758</v>
      </c>
      <c r="C138" s="308"/>
      <c r="D138" s="308"/>
      <c r="E138" s="357" t="s">
        <v>71</v>
      </c>
    </row>
    <row r="139" ht="35" customHeight="1" spans="1:5">
      <c r="A139" s="300" t="s">
        <v>2759</v>
      </c>
      <c r="B139" s="302" t="s">
        <v>2760</v>
      </c>
      <c r="C139" s="308"/>
      <c r="D139" s="308"/>
      <c r="E139" s="357" t="s">
        <v>71</v>
      </c>
    </row>
    <row r="140" ht="35" customHeight="1" spans="1:5">
      <c r="A140" s="300" t="s">
        <v>2761</v>
      </c>
      <c r="B140" s="302" t="s">
        <v>2762</v>
      </c>
      <c r="C140" s="308"/>
      <c r="D140" s="308"/>
      <c r="E140" s="357" t="s">
        <v>71</v>
      </c>
    </row>
    <row r="141" ht="35" customHeight="1" spans="1:5">
      <c r="A141" s="300" t="s">
        <v>2763</v>
      </c>
      <c r="B141" s="302" t="s">
        <v>2764</v>
      </c>
      <c r="C141" s="308"/>
      <c r="D141" s="308"/>
      <c r="E141" s="357" t="s">
        <v>71</v>
      </c>
    </row>
    <row r="142" ht="35" customHeight="1" spans="1:5">
      <c r="A142" s="300" t="s">
        <v>2765</v>
      </c>
      <c r="B142" s="301" t="s">
        <v>2766</v>
      </c>
      <c r="C142" s="308"/>
      <c r="D142" s="308"/>
      <c r="E142" s="357" t="s">
        <v>71</v>
      </c>
    </row>
    <row r="143" ht="35" customHeight="1" spans="1:5">
      <c r="A143" s="300" t="s">
        <v>2767</v>
      </c>
      <c r="B143" s="302" t="s">
        <v>2768</v>
      </c>
      <c r="C143" s="308"/>
      <c r="D143" s="308"/>
      <c r="E143" s="357" t="s">
        <v>71</v>
      </c>
    </row>
    <row r="144" ht="35" customHeight="1" spans="1:5">
      <c r="A144" s="300" t="s">
        <v>2769</v>
      </c>
      <c r="B144" s="302" t="s">
        <v>2770</v>
      </c>
      <c r="C144" s="308"/>
      <c r="D144" s="308"/>
      <c r="E144" s="357" t="s">
        <v>71</v>
      </c>
    </row>
    <row r="145" ht="35" customHeight="1" spans="1:5">
      <c r="A145" s="300" t="s">
        <v>2771</v>
      </c>
      <c r="B145" s="302" t="s">
        <v>2772</v>
      </c>
      <c r="C145" s="308"/>
      <c r="D145" s="308"/>
      <c r="E145" s="357" t="s">
        <v>71</v>
      </c>
    </row>
    <row r="146" ht="35" customHeight="1" spans="1:5">
      <c r="A146" s="300" t="s">
        <v>2773</v>
      </c>
      <c r="B146" s="302" t="s">
        <v>2774</v>
      </c>
      <c r="C146" s="308"/>
      <c r="D146" s="308"/>
      <c r="E146" s="357" t="s">
        <v>71</v>
      </c>
    </row>
    <row r="147" ht="35" customHeight="1" spans="1:5">
      <c r="A147" s="300" t="s">
        <v>2775</v>
      </c>
      <c r="B147" s="302" t="s">
        <v>2776</v>
      </c>
      <c r="C147" s="308"/>
      <c r="D147" s="308"/>
      <c r="E147" s="357" t="s">
        <v>71</v>
      </c>
    </row>
    <row r="148" ht="35" customHeight="1" spans="1:5">
      <c r="A148" s="300" t="s">
        <v>2777</v>
      </c>
      <c r="B148" s="302" t="s">
        <v>2778</v>
      </c>
      <c r="C148" s="308"/>
      <c r="D148" s="308"/>
      <c r="E148" s="357" t="s">
        <v>71</v>
      </c>
    </row>
    <row r="149" ht="35" customHeight="1" spans="1:5">
      <c r="A149" s="300" t="s">
        <v>2779</v>
      </c>
      <c r="B149" s="302" t="s">
        <v>2780</v>
      </c>
      <c r="C149" s="308"/>
      <c r="D149" s="308"/>
      <c r="E149" s="357" t="s">
        <v>71</v>
      </c>
    </row>
    <row r="150" ht="35" customHeight="1" spans="1:5">
      <c r="A150" s="300" t="s">
        <v>2781</v>
      </c>
      <c r="B150" s="302" t="s">
        <v>2782</v>
      </c>
      <c r="C150" s="308"/>
      <c r="D150" s="308"/>
      <c r="E150" s="357" t="s">
        <v>71</v>
      </c>
    </row>
    <row r="151" ht="35" customHeight="1" spans="1:5">
      <c r="A151" s="300" t="s">
        <v>2783</v>
      </c>
      <c r="B151" s="302" t="s">
        <v>2784</v>
      </c>
      <c r="C151" s="308"/>
      <c r="D151" s="308"/>
      <c r="E151" s="357" t="s">
        <v>71</v>
      </c>
    </row>
    <row r="152" ht="35" customHeight="1" spans="1:5">
      <c r="A152" s="300" t="s">
        <v>2785</v>
      </c>
      <c r="B152" s="302" t="s">
        <v>2786</v>
      </c>
      <c r="C152" s="308"/>
      <c r="D152" s="308"/>
      <c r="E152" s="357" t="s">
        <v>71</v>
      </c>
    </row>
    <row r="153" ht="35" customHeight="1" spans="1:5">
      <c r="A153" s="300" t="s">
        <v>2787</v>
      </c>
      <c r="B153" s="302" t="s">
        <v>2788</v>
      </c>
      <c r="C153" s="308"/>
      <c r="D153" s="308"/>
      <c r="E153" s="357" t="s">
        <v>71</v>
      </c>
    </row>
    <row r="154" ht="35" customHeight="1" spans="1:5">
      <c r="A154" s="300" t="s">
        <v>2789</v>
      </c>
      <c r="B154" s="302" t="s">
        <v>2790</v>
      </c>
      <c r="C154" s="308"/>
      <c r="D154" s="308"/>
      <c r="E154" s="357" t="s">
        <v>71</v>
      </c>
    </row>
    <row r="155" ht="35" customHeight="1" spans="1:5">
      <c r="A155" s="300" t="s">
        <v>2791</v>
      </c>
      <c r="B155" s="302" t="s">
        <v>2792</v>
      </c>
      <c r="C155" s="308"/>
      <c r="D155" s="308"/>
      <c r="E155" s="357" t="s">
        <v>71</v>
      </c>
    </row>
    <row r="156" ht="35" customHeight="1" spans="1:5">
      <c r="A156" s="300" t="s">
        <v>2793</v>
      </c>
      <c r="B156" s="302" t="s">
        <v>2794</v>
      </c>
      <c r="C156" s="308"/>
      <c r="D156" s="308"/>
      <c r="E156" s="357" t="s">
        <v>71</v>
      </c>
    </row>
    <row r="157" ht="35" customHeight="1" spans="1:5">
      <c r="A157" s="300" t="s">
        <v>2795</v>
      </c>
      <c r="B157" s="302" t="s">
        <v>2796</v>
      </c>
      <c r="C157" s="308"/>
      <c r="D157" s="308"/>
      <c r="E157" s="357" t="s">
        <v>71</v>
      </c>
    </row>
    <row r="158" ht="35" customHeight="1" spans="1:5">
      <c r="A158" s="300" t="s">
        <v>2797</v>
      </c>
      <c r="B158" s="301" t="s">
        <v>2798</v>
      </c>
      <c r="C158" s="308"/>
      <c r="D158" s="308"/>
      <c r="E158" s="357" t="s">
        <v>71</v>
      </c>
    </row>
    <row r="159" ht="35" customHeight="1" spans="1:5">
      <c r="A159" s="300" t="s">
        <v>2799</v>
      </c>
      <c r="B159" s="302" t="s">
        <v>2800</v>
      </c>
      <c r="C159" s="308"/>
      <c r="D159" s="308"/>
      <c r="E159" s="357" t="s">
        <v>71</v>
      </c>
    </row>
    <row r="160" ht="35" customHeight="1" spans="1:5">
      <c r="A160" s="300" t="s">
        <v>2801</v>
      </c>
      <c r="B160" s="302" t="s">
        <v>2802</v>
      </c>
      <c r="C160" s="308"/>
      <c r="D160" s="308"/>
      <c r="E160" s="357" t="s">
        <v>71</v>
      </c>
    </row>
    <row r="161" ht="35" customHeight="1" spans="1:5">
      <c r="A161" s="300" t="s">
        <v>2803</v>
      </c>
      <c r="B161" s="302" t="s">
        <v>2804</v>
      </c>
      <c r="C161" s="308"/>
      <c r="D161" s="308"/>
      <c r="E161" s="357" t="s">
        <v>71</v>
      </c>
    </row>
    <row r="162" ht="35" customHeight="1" spans="1:5">
      <c r="A162" s="300" t="s">
        <v>2805</v>
      </c>
      <c r="B162" s="302" t="s">
        <v>2806</v>
      </c>
      <c r="C162" s="308"/>
      <c r="D162" s="308"/>
      <c r="E162" s="357" t="s">
        <v>71</v>
      </c>
    </row>
    <row r="163" ht="35" customHeight="1" spans="1:5">
      <c r="A163" s="300" t="s">
        <v>2807</v>
      </c>
      <c r="B163" s="302" t="s">
        <v>2808</v>
      </c>
      <c r="C163" s="308"/>
      <c r="D163" s="308"/>
      <c r="E163" s="357" t="s">
        <v>71</v>
      </c>
    </row>
    <row r="164" ht="35" customHeight="1" spans="1:5">
      <c r="A164" s="300" t="s">
        <v>2809</v>
      </c>
      <c r="B164" s="302" t="s">
        <v>2810</v>
      </c>
      <c r="C164" s="308"/>
      <c r="D164" s="308"/>
      <c r="E164" s="357" t="s">
        <v>71</v>
      </c>
    </row>
    <row r="165" ht="35" customHeight="1" spans="1:5">
      <c r="A165" s="300" t="s">
        <v>2811</v>
      </c>
      <c r="B165" s="302" t="s">
        <v>2812</v>
      </c>
      <c r="C165" s="308"/>
      <c r="D165" s="308"/>
      <c r="E165" s="357" t="s">
        <v>71</v>
      </c>
    </row>
    <row r="166" ht="35" customHeight="1" spans="1:5">
      <c r="A166" s="300" t="s">
        <v>2813</v>
      </c>
      <c r="B166" s="302" t="s">
        <v>2814</v>
      </c>
      <c r="C166" s="308"/>
      <c r="D166" s="308"/>
      <c r="E166" s="357" t="s">
        <v>71</v>
      </c>
    </row>
    <row r="167" ht="35" customHeight="1" spans="1:5">
      <c r="A167" s="300" t="s">
        <v>2815</v>
      </c>
      <c r="B167" s="302" t="s">
        <v>2816</v>
      </c>
      <c r="C167" s="308"/>
      <c r="D167" s="308"/>
      <c r="E167" s="357" t="s">
        <v>71</v>
      </c>
    </row>
    <row r="168" ht="35" customHeight="1" spans="1:5">
      <c r="A168" s="300" t="s">
        <v>2817</v>
      </c>
      <c r="B168" s="302" t="s">
        <v>2739</v>
      </c>
      <c r="C168" s="308"/>
      <c r="D168" s="308"/>
      <c r="E168" s="357" t="s">
        <v>71</v>
      </c>
    </row>
    <row r="169" ht="35" customHeight="1" spans="1:5">
      <c r="A169" s="300" t="s">
        <v>2818</v>
      </c>
      <c r="B169" s="302" t="s">
        <v>2819</v>
      </c>
      <c r="C169" s="308"/>
      <c r="D169" s="308"/>
      <c r="E169" s="357" t="s">
        <v>71</v>
      </c>
    </row>
    <row r="170" ht="35" customHeight="1" spans="1:5">
      <c r="A170" s="300" t="s">
        <v>2820</v>
      </c>
      <c r="B170" s="301" t="s">
        <v>2821</v>
      </c>
      <c r="C170" s="308"/>
      <c r="D170" s="308"/>
      <c r="E170" s="357" t="s">
        <v>71</v>
      </c>
    </row>
    <row r="171" ht="35" customHeight="1" spans="1:5">
      <c r="A171" s="300" t="s">
        <v>2822</v>
      </c>
      <c r="B171" s="302" t="s">
        <v>2739</v>
      </c>
      <c r="C171" s="308"/>
      <c r="D171" s="308"/>
      <c r="E171" s="357" t="s">
        <v>71</v>
      </c>
    </row>
    <row r="172" ht="35" customHeight="1" spans="1:5">
      <c r="A172" s="300" t="s">
        <v>2823</v>
      </c>
      <c r="B172" s="302" t="s">
        <v>2824</v>
      </c>
      <c r="C172" s="308"/>
      <c r="D172" s="308"/>
      <c r="E172" s="357" t="s">
        <v>71</v>
      </c>
    </row>
    <row r="173" ht="35" customHeight="1" spans="1:5">
      <c r="A173" s="300" t="s">
        <v>2825</v>
      </c>
      <c r="B173" s="302" t="s">
        <v>2826</v>
      </c>
      <c r="C173" s="308"/>
      <c r="D173" s="308"/>
      <c r="E173" s="357" t="s">
        <v>71</v>
      </c>
    </row>
    <row r="174" ht="35" customHeight="1" spans="1:5">
      <c r="A174" s="300" t="s">
        <v>2827</v>
      </c>
      <c r="B174" s="302" t="s">
        <v>2828</v>
      </c>
      <c r="C174" s="308"/>
      <c r="D174" s="308"/>
      <c r="E174" s="357" t="s">
        <v>71</v>
      </c>
    </row>
    <row r="175" ht="35" customHeight="1" spans="1:5">
      <c r="A175" s="300" t="s">
        <v>2829</v>
      </c>
      <c r="B175" s="302" t="s">
        <v>2758</v>
      </c>
      <c r="C175" s="308"/>
      <c r="D175" s="308"/>
      <c r="E175" s="357" t="s">
        <v>71</v>
      </c>
    </row>
    <row r="176" ht="35" customHeight="1" spans="1:5">
      <c r="A176" s="300" t="s">
        <v>2830</v>
      </c>
      <c r="B176" s="302" t="s">
        <v>2762</v>
      </c>
      <c r="C176" s="308"/>
      <c r="D176" s="308"/>
      <c r="E176" s="357" t="s">
        <v>71</v>
      </c>
    </row>
    <row r="177" ht="35" customHeight="1" spans="1:5">
      <c r="A177" s="300" t="s">
        <v>2831</v>
      </c>
      <c r="B177" s="302" t="s">
        <v>2832</v>
      </c>
      <c r="C177" s="308"/>
      <c r="D177" s="308"/>
      <c r="E177" s="357" t="s">
        <v>71</v>
      </c>
    </row>
    <row r="178" ht="35" customHeight="1" spans="1:5">
      <c r="A178" s="297" t="s">
        <v>2833</v>
      </c>
      <c r="B178" s="298" t="s">
        <v>2834</v>
      </c>
      <c r="C178" s="308"/>
      <c r="D178" s="308"/>
      <c r="E178" s="357" t="s">
        <v>71</v>
      </c>
    </row>
    <row r="179" ht="35" customHeight="1" spans="1:5">
      <c r="A179" s="300" t="s">
        <v>2835</v>
      </c>
      <c r="B179" s="301" t="s">
        <v>2836</v>
      </c>
      <c r="C179" s="308"/>
      <c r="D179" s="308"/>
      <c r="E179" s="357" t="s">
        <v>71</v>
      </c>
    </row>
    <row r="180" ht="35" customHeight="1" spans="1:5">
      <c r="A180" s="300" t="s">
        <v>2837</v>
      </c>
      <c r="B180" s="302" t="s">
        <v>2838</v>
      </c>
      <c r="C180" s="308"/>
      <c r="D180" s="308"/>
      <c r="E180" s="357" t="s">
        <v>71</v>
      </c>
    </row>
    <row r="181" ht="35" customHeight="1" spans="1:5">
      <c r="A181" s="300" t="s">
        <v>2839</v>
      </c>
      <c r="B181" s="302" t="s">
        <v>2840</v>
      </c>
      <c r="C181" s="308"/>
      <c r="D181" s="308"/>
      <c r="E181" s="357" t="s">
        <v>71</v>
      </c>
    </row>
    <row r="182" ht="35" customHeight="1" spans="1:5">
      <c r="A182" s="297">
        <v>221</v>
      </c>
      <c r="B182" s="298" t="s">
        <v>2841</v>
      </c>
      <c r="C182" s="308">
        <f>SUM(C183)</f>
        <v>0</v>
      </c>
      <c r="D182" s="308">
        <f>SUM(D183)</f>
        <v>2760</v>
      </c>
      <c r="E182" s="357" t="s">
        <v>71</v>
      </c>
    </row>
    <row r="183" ht="35" customHeight="1" spans="1:5">
      <c r="A183" s="300">
        <v>22198</v>
      </c>
      <c r="B183" s="301" t="s">
        <v>2605</v>
      </c>
      <c r="C183" s="308">
        <f>SUM(C184)</f>
        <v>0</v>
      </c>
      <c r="D183" s="308">
        <f>SUM(D184)</f>
        <v>2760</v>
      </c>
      <c r="E183" s="357" t="s">
        <v>71</v>
      </c>
    </row>
    <row r="184" ht="35" customHeight="1" spans="1:5">
      <c r="A184" s="300">
        <v>2219899</v>
      </c>
      <c r="B184" s="302" t="s">
        <v>2842</v>
      </c>
      <c r="C184" s="308"/>
      <c r="D184" s="308">
        <v>2760</v>
      </c>
      <c r="E184" s="357" t="s">
        <v>71</v>
      </c>
    </row>
    <row r="185" ht="35" customHeight="1" spans="1:5">
      <c r="A185" s="297" t="s">
        <v>2843</v>
      </c>
      <c r="B185" s="298" t="s">
        <v>2844</v>
      </c>
      <c r="C185" s="308">
        <f>SUM(C186,C190,C199,C211)</f>
        <v>35139</v>
      </c>
      <c r="D185" s="308">
        <f>SUM(D186,D190,D199,D211)</f>
        <v>3236</v>
      </c>
      <c r="E185" s="208">
        <f>(D185-C185)/C185</f>
        <v>-0.907908591593386</v>
      </c>
    </row>
    <row r="186" ht="35" customHeight="1" spans="1:5">
      <c r="A186" s="300" t="s">
        <v>2845</v>
      </c>
      <c r="B186" s="301" t="s">
        <v>2846</v>
      </c>
      <c r="C186" s="308">
        <f>SUM(C187:C189)</f>
        <v>29943</v>
      </c>
      <c r="D186" s="308">
        <f>SUM(D187:D189)</f>
        <v>0</v>
      </c>
      <c r="E186" s="208">
        <f>(D186-C186)/C186</f>
        <v>-1</v>
      </c>
    </row>
    <row r="187" ht="35" customHeight="1" spans="1:5">
      <c r="A187" s="300" t="s">
        <v>2847</v>
      </c>
      <c r="B187" s="302" t="s">
        <v>2848</v>
      </c>
      <c r="C187" s="308"/>
      <c r="D187" s="308"/>
      <c r="E187" s="357" t="s">
        <v>71</v>
      </c>
    </row>
    <row r="188" ht="35" customHeight="1" spans="1:5">
      <c r="A188" s="300" t="s">
        <v>2849</v>
      </c>
      <c r="B188" s="302" t="s">
        <v>2850</v>
      </c>
      <c r="C188" s="308"/>
      <c r="D188" s="308"/>
      <c r="E188" s="357" t="s">
        <v>71</v>
      </c>
    </row>
    <row r="189" ht="35" customHeight="1" spans="1:5">
      <c r="A189" s="300" t="s">
        <v>2851</v>
      </c>
      <c r="B189" s="302" t="s">
        <v>2852</v>
      </c>
      <c r="C189" s="308">
        <v>29943</v>
      </c>
      <c r="D189" s="308"/>
      <c r="E189" s="208">
        <f>(D189-C189)/C189</f>
        <v>-1</v>
      </c>
    </row>
    <row r="190" ht="35" customHeight="1" spans="1:5">
      <c r="A190" s="300" t="s">
        <v>2853</v>
      </c>
      <c r="B190" s="301" t="s">
        <v>2854</v>
      </c>
      <c r="C190" s="308"/>
      <c r="D190" s="308"/>
      <c r="E190" s="357" t="s">
        <v>71</v>
      </c>
    </row>
    <row r="191" ht="35" customHeight="1" spans="1:5">
      <c r="A191" s="300" t="s">
        <v>2855</v>
      </c>
      <c r="B191" s="302" t="s">
        <v>2856</v>
      </c>
      <c r="C191" s="308"/>
      <c r="D191" s="308"/>
      <c r="E191" s="357" t="s">
        <v>71</v>
      </c>
    </row>
    <row r="192" ht="35" customHeight="1" spans="1:5">
      <c r="A192" s="300" t="s">
        <v>2857</v>
      </c>
      <c r="B192" s="302" t="s">
        <v>2858</v>
      </c>
      <c r="C192" s="308"/>
      <c r="D192" s="308"/>
      <c r="E192" s="357" t="s">
        <v>71</v>
      </c>
    </row>
    <row r="193" ht="35" customHeight="1" spans="1:5">
      <c r="A193" s="300" t="s">
        <v>2859</v>
      </c>
      <c r="B193" s="302" t="s">
        <v>2860</v>
      </c>
      <c r="C193" s="308"/>
      <c r="D193" s="308"/>
      <c r="E193" s="357" t="s">
        <v>71</v>
      </c>
    </row>
    <row r="194" ht="35" customHeight="1" spans="1:5">
      <c r="A194" s="300" t="s">
        <v>2861</v>
      </c>
      <c r="B194" s="302" t="s">
        <v>2862</v>
      </c>
      <c r="C194" s="308"/>
      <c r="D194" s="308"/>
      <c r="E194" s="357" t="s">
        <v>71</v>
      </c>
    </row>
    <row r="195" ht="35" customHeight="1" spans="1:5">
      <c r="A195" s="300" t="s">
        <v>2863</v>
      </c>
      <c r="B195" s="302" t="s">
        <v>2864</v>
      </c>
      <c r="C195" s="308"/>
      <c r="D195" s="308"/>
      <c r="E195" s="357" t="s">
        <v>71</v>
      </c>
    </row>
    <row r="196" ht="35" customHeight="1" spans="1:5">
      <c r="A196" s="300" t="s">
        <v>2865</v>
      </c>
      <c r="B196" s="302" t="s">
        <v>2866</v>
      </c>
      <c r="C196" s="308"/>
      <c r="D196" s="308"/>
      <c r="E196" s="357" t="s">
        <v>71</v>
      </c>
    </row>
    <row r="197" ht="35" customHeight="1" spans="1:5">
      <c r="A197" s="300" t="s">
        <v>2867</v>
      </c>
      <c r="B197" s="302" t="s">
        <v>2868</v>
      </c>
      <c r="C197" s="308"/>
      <c r="D197" s="308"/>
      <c r="E197" s="357" t="s">
        <v>71</v>
      </c>
    </row>
    <row r="198" ht="35" customHeight="1" spans="1:5">
      <c r="A198" s="300" t="s">
        <v>2869</v>
      </c>
      <c r="B198" s="302" t="s">
        <v>2870</v>
      </c>
      <c r="C198" s="308"/>
      <c r="D198" s="308"/>
      <c r="E198" s="357" t="s">
        <v>71</v>
      </c>
    </row>
    <row r="199" ht="35" customHeight="1" spans="1:5">
      <c r="A199" s="300" t="s">
        <v>2871</v>
      </c>
      <c r="B199" s="301" t="s">
        <v>2872</v>
      </c>
      <c r="C199" s="308">
        <f>SUM(C200:C210)</f>
        <v>1355</v>
      </c>
      <c r="D199" s="308">
        <f>SUM(D200:D210)</f>
        <v>3236</v>
      </c>
      <c r="E199" s="208">
        <f>(D199-C199)/C199</f>
        <v>1.38819188191882</v>
      </c>
    </row>
    <row r="200" ht="35" customHeight="1" spans="1:5">
      <c r="A200" s="310">
        <v>2296001</v>
      </c>
      <c r="B200" s="302" t="s">
        <v>2873</v>
      </c>
      <c r="C200" s="308"/>
      <c r="D200" s="308"/>
      <c r="E200" s="357" t="s">
        <v>71</v>
      </c>
    </row>
    <row r="201" ht="35" customHeight="1" spans="1:5">
      <c r="A201" s="300" t="s">
        <v>2874</v>
      </c>
      <c r="B201" s="302" t="s">
        <v>2875</v>
      </c>
      <c r="C201" s="308">
        <v>185</v>
      </c>
      <c r="D201" s="308">
        <v>1689</v>
      </c>
      <c r="E201" s="208">
        <f>(D201-C201)/C201</f>
        <v>8.12972972972973</v>
      </c>
    </row>
    <row r="202" ht="35" customHeight="1" spans="1:5">
      <c r="A202" s="300" t="s">
        <v>2876</v>
      </c>
      <c r="B202" s="302" t="s">
        <v>2877</v>
      </c>
      <c r="C202" s="308">
        <v>957</v>
      </c>
      <c r="D202" s="308">
        <v>1379</v>
      </c>
      <c r="E202" s="208">
        <f>(D202-C202)/C202</f>
        <v>0.440961337513062</v>
      </c>
    </row>
    <row r="203" ht="35" customHeight="1" spans="1:5">
      <c r="A203" s="300" t="s">
        <v>2878</v>
      </c>
      <c r="B203" s="302" t="s">
        <v>2879</v>
      </c>
      <c r="C203" s="308">
        <v>9</v>
      </c>
      <c r="D203" s="308"/>
      <c r="E203" s="208">
        <f>(D203-C203)/C203</f>
        <v>-1</v>
      </c>
    </row>
    <row r="204" ht="35" customHeight="1" spans="1:5">
      <c r="A204" s="300" t="s">
        <v>2880</v>
      </c>
      <c r="B204" s="302" t="s">
        <v>2881</v>
      </c>
      <c r="C204" s="308"/>
      <c r="D204" s="308"/>
      <c r="E204" s="357" t="s">
        <v>71</v>
      </c>
    </row>
    <row r="205" ht="35" customHeight="1" spans="1:5">
      <c r="A205" s="300" t="s">
        <v>2882</v>
      </c>
      <c r="B205" s="302" t="s">
        <v>2883</v>
      </c>
      <c r="C205" s="308">
        <v>204</v>
      </c>
      <c r="D205" s="308">
        <v>149</v>
      </c>
      <c r="E205" s="208">
        <f>(D205-C205)/C205</f>
        <v>-0.269607843137255</v>
      </c>
    </row>
    <row r="206" ht="35" customHeight="1" spans="1:5">
      <c r="A206" s="300" t="s">
        <v>2884</v>
      </c>
      <c r="B206" s="302" t="s">
        <v>2885</v>
      </c>
      <c r="C206" s="308"/>
      <c r="D206" s="308"/>
      <c r="E206" s="357" t="s">
        <v>71</v>
      </c>
    </row>
    <row r="207" ht="35" customHeight="1" spans="1:5">
      <c r="A207" s="300" t="s">
        <v>2886</v>
      </c>
      <c r="B207" s="302" t="s">
        <v>2887</v>
      </c>
      <c r="C207" s="308"/>
      <c r="D207" s="308"/>
      <c r="E207" s="357" t="s">
        <v>71</v>
      </c>
    </row>
    <row r="208" ht="35" customHeight="1" spans="1:5">
      <c r="A208" s="300" t="s">
        <v>2888</v>
      </c>
      <c r="B208" s="302" t="s">
        <v>2889</v>
      </c>
      <c r="C208" s="308"/>
      <c r="D208" s="308"/>
      <c r="E208" s="357" t="s">
        <v>71</v>
      </c>
    </row>
    <row r="209" ht="35" customHeight="1" spans="1:5">
      <c r="A209" s="300" t="s">
        <v>2890</v>
      </c>
      <c r="B209" s="302" t="s">
        <v>2891</v>
      </c>
      <c r="C209" s="308"/>
      <c r="D209" s="308"/>
      <c r="E209" s="357" t="s">
        <v>71</v>
      </c>
    </row>
    <row r="210" ht="35" customHeight="1" spans="1:5">
      <c r="A210" s="300" t="s">
        <v>2892</v>
      </c>
      <c r="B210" s="302" t="s">
        <v>2893</v>
      </c>
      <c r="C210" s="308"/>
      <c r="D210" s="308">
        <v>19</v>
      </c>
      <c r="E210" s="357" t="s">
        <v>71</v>
      </c>
    </row>
    <row r="211" ht="35" customHeight="1" spans="1:5">
      <c r="A211" s="300">
        <v>22998</v>
      </c>
      <c r="B211" s="311" t="s">
        <v>2894</v>
      </c>
      <c r="C211" s="308">
        <v>3841</v>
      </c>
      <c r="D211" s="308"/>
      <c r="E211" s="208">
        <f>(D211-C211)/C211</f>
        <v>-1</v>
      </c>
    </row>
    <row r="212" ht="35" customHeight="1" spans="1:5">
      <c r="A212" s="297" t="s">
        <v>2895</v>
      </c>
      <c r="B212" s="298" t="s">
        <v>2896</v>
      </c>
      <c r="C212" s="308">
        <f>SUM(C213:C228)</f>
        <v>28953</v>
      </c>
      <c r="D212" s="308">
        <f>SUM(D213:D228)</f>
        <v>31351</v>
      </c>
      <c r="E212" s="208">
        <f>(D212-C212)/C212</f>
        <v>0.0828238869892585</v>
      </c>
    </row>
    <row r="213" ht="35" customHeight="1" spans="1:5">
      <c r="A213" s="300" t="s">
        <v>2897</v>
      </c>
      <c r="B213" s="302" t="s">
        <v>2898</v>
      </c>
      <c r="C213" s="308"/>
      <c r="D213" s="308"/>
      <c r="E213" s="357" t="s">
        <v>71</v>
      </c>
    </row>
    <row r="214" ht="35" customHeight="1" spans="1:5">
      <c r="A214" s="300" t="s">
        <v>2899</v>
      </c>
      <c r="B214" s="302" t="s">
        <v>2900</v>
      </c>
      <c r="C214" s="308"/>
      <c r="D214" s="308"/>
      <c r="E214" s="357" t="s">
        <v>71</v>
      </c>
    </row>
    <row r="215" ht="35" customHeight="1" spans="1:5">
      <c r="A215" s="300" t="s">
        <v>2901</v>
      </c>
      <c r="B215" s="302" t="s">
        <v>2902</v>
      </c>
      <c r="C215" s="308"/>
      <c r="D215" s="308"/>
      <c r="E215" s="357" t="s">
        <v>71</v>
      </c>
    </row>
    <row r="216" ht="35" customHeight="1" spans="1:5">
      <c r="A216" s="300" t="s">
        <v>2903</v>
      </c>
      <c r="B216" s="302" t="s">
        <v>2904</v>
      </c>
      <c r="C216" s="308"/>
      <c r="D216" s="308"/>
      <c r="E216" s="357" t="s">
        <v>71</v>
      </c>
    </row>
    <row r="217" ht="35" customHeight="1" spans="1:5">
      <c r="A217" s="300" t="s">
        <v>2905</v>
      </c>
      <c r="B217" s="302" t="s">
        <v>2906</v>
      </c>
      <c r="C217" s="308"/>
      <c r="D217" s="308"/>
      <c r="E217" s="357" t="s">
        <v>71</v>
      </c>
    </row>
    <row r="218" ht="35" customHeight="1" spans="1:5">
      <c r="A218" s="300" t="s">
        <v>2907</v>
      </c>
      <c r="B218" s="302" t="s">
        <v>2908</v>
      </c>
      <c r="C218" s="308"/>
      <c r="D218" s="308"/>
      <c r="E218" s="357" t="s">
        <v>71</v>
      </c>
    </row>
    <row r="219" ht="35" customHeight="1" spans="1:5">
      <c r="A219" s="300" t="s">
        <v>2909</v>
      </c>
      <c r="B219" s="302" t="s">
        <v>2910</v>
      </c>
      <c r="C219" s="308"/>
      <c r="D219" s="308"/>
      <c r="E219" s="357" t="s">
        <v>71</v>
      </c>
    </row>
    <row r="220" ht="35" customHeight="1" spans="1:5">
      <c r="A220" s="300" t="s">
        <v>2911</v>
      </c>
      <c r="B220" s="302" t="s">
        <v>2912</v>
      </c>
      <c r="C220" s="308"/>
      <c r="D220" s="308"/>
      <c r="E220" s="357" t="s">
        <v>71</v>
      </c>
    </row>
    <row r="221" ht="35" customHeight="1" spans="1:5">
      <c r="A221" s="300" t="s">
        <v>2913</v>
      </c>
      <c r="B221" s="302" t="s">
        <v>2914</v>
      </c>
      <c r="C221" s="308"/>
      <c r="D221" s="308"/>
      <c r="E221" s="357" t="s">
        <v>71</v>
      </c>
    </row>
    <row r="222" ht="35" customHeight="1" spans="1:5">
      <c r="A222" s="300" t="s">
        <v>2915</v>
      </c>
      <c r="B222" s="302" t="s">
        <v>2916</v>
      </c>
      <c r="C222" s="308"/>
      <c r="D222" s="308"/>
      <c r="E222" s="357" t="s">
        <v>71</v>
      </c>
    </row>
    <row r="223" ht="35" customHeight="1" spans="1:5">
      <c r="A223" s="300" t="s">
        <v>2917</v>
      </c>
      <c r="B223" s="302" t="s">
        <v>2918</v>
      </c>
      <c r="C223" s="308"/>
      <c r="D223" s="308"/>
      <c r="E223" s="357" t="s">
        <v>71</v>
      </c>
    </row>
    <row r="224" ht="35" customHeight="1" spans="1:5">
      <c r="A224" s="300" t="s">
        <v>2919</v>
      </c>
      <c r="B224" s="302" t="s">
        <v>2920</v>
      </c>
      <c r="C224" s="308"/>
      <c r="D224" s="308"/>
      <c r="E224" s="357" t="s">
        <v>71</v>
      </c>
    </row>
    <row r="225" ht="35" customHeight="1" spans="1:5">
      <c r="A225" s="300" t="s">
        <v>2921</v>
      </c>
      <c r="B225" s="302" t="s">
        <v>2922</v>
      </c>
      <c r="C225" s="308"/>
      <c r="D225" s="308"/>
      <c r="E225" s="357" t="s">
        <v>71</v>
      </c>
    </row>
    <row r="226" ht="35" customHeight="1" spans="1:5">
      <c r="A226" s="300" t="s">
        <v>2923</v>
      </c>
      <c r="B226" s="302" t="s">
        <v>2924</v>
      </c>
      <c r="C226" s="308">
        <v>23013</v>
      </c>
      <c r="D226" s="308">
        <v>23023</v>
      </c>
      <c r="E226" s="208">
        <f>(D226-C226)/C226</f>
        <v>0.00043453700082562</v>
      </c>
    </row>
    <row r="227" ht="35" customHeight="1" spans="1:5">
      <c r="A227" s="300" t="s">
        <v>2925</v>
      </c>
      <c r="B227" s="302" t="s">
        <v>2926</v>
      </c>
      <c r="C227" s="308">
        <v>5420</v>
      </c>
      <c r="D227" s="308">
        <v>5288</v>
      </c>
      <c r="E227" s="208">
        <f>(D227-C227)/C227</f>
        <v>-0.0243542435424354</v>
      </c>
    </row>
    <row r="228" ht="35" customHeight="1" spans="1:5">
      <c r="A228" s="300" t="s">
        <v>2927</v>
      </c>
      <c r="B228" s="302" t="s">
        <v>2928</v>
      </c>
      <c r="C228" s="308">
        <v>520</v>
      </c>
      <c r="D228" s="308">
        <v>3040</v>
      </c>
      <c r="E228" s="208">
        <f>(D228-C228)/C228</f>
        <v>4.84615384615385</v>
      </c>
    </row>
    <row r="229" ht="35" customHeight="1" spans="1:5">
      <c r="A229" s="297" t="s">
        <v>2929</v>
      </c>
      <c r="B229" s="298" t="s">
        <v>2930</v>
      </c>
      <c r="C229" s="308">
        <f>SUM(C230)</f>
        <v>114</v>
      </c>
      <c r="D229" s="308">
        <f>SUM(D230)</f>
        <v>300</v>
      </c>
      <c r="E229" s="208">
        <f>(D229-C229)/C229</f>
        <v>1.63157894736842</v>
      </c>
    </row>
    <row r="230" ht="35" customHeight="1" spans="1:5">
      <c r="A230" s="310">
        <v>23304</v>
      </c>
      <c r="B230" s="301" t="s">
        <v>2931</v>
      </c>
      <c r="C230" s="308">
        <f>SUM(C231:C246)</f>
        <v>114</v>
      </c>
      <c r="D230" s="308">
        <f>SUM(D231:D246)</f>
        <v>300</v>
      </c>
      <c r="E230" s="208">
        <f>(D230-C230)/C230</f>
        <v>1.63157894736842</v>
      </c>
    </row>
    <row r="231" ht="35" customHeight="1" spans="1:5">
      <c r="A231" s="300" t="s">
        <v>2932</v>
      </c>
      <c r="B231" s="302" t="s">
        <v>2933</v>
      </c>
      <c r="C231" s="308"/>
      <c r="D231" s="308"/>
      <c r="E231" s="357" t="s">
        <v>71</v>
      </c>
    </row>
    <row r="232" ht="35" customHeight="1" spans="1:5">
      <c r="A232" s="300" t="s">
        <v>2934</v>
      </c>
      <c r="B232" s="302" t="s">
        <v>2935</v>
      </c>
      <c r="C232" s="308"/>
      <c r="D232" s="308"/>
      <c r="E232" s="357" t="s">
        <v>71</v>
      </c>
    </row>
    <row r="233" ht="35" customHeight="1" spans="1:5">
      <c r="A233" s="300" t="s">
        <v>2936</v>
      </c>
      <c r="B233" s="302" t="s">
        <v>2937</v>
      </c>
      <c r="C233" s="308"/>
      <c r="D233" s="308"/>
      <c r="E233" s="357" t="s">
        <v>71</v>
      </c>
    </row>
    <row r="234" ht="35" customHeight="1" spans="1:5">
      <c r="A234" s="300" t="s">
        <v>2938</v>
      </c>
      <c r="B234" s="302" t="s">
        <v>2939</v>
      </c>
      <c r="C234" s="308"/>
      <c r="D234" s="308"/>
      <c r="E234" s="357" t="s">
        <v>71</v>
      </c>
    </row>
    <row r="235" ht="35" customHeight="1" spans="1:5">
      <c r="A235" s="300" t="s">
        <v>2940</v>
      </c>
      <c r="B235" s="302" t="s">
        <v>2941</v>
      </c>
      <c r="C235" s="308"/>
      <c r="D235" s="308"/>
      <c r="E235" s="357" t="s">
        <v>71</v>
      </c>
    </row>
    <row r="236" ht="35" customHeight="1" spans="1:5">
      <c r="A236" s="300" t="s">
        <v>2942</v>
      </c>
      <c r="B236" s="302" t="s">
        <v>2943</v>
      </c>
      <c r="C236" s="308"/>
      <c r="D236" s="308"/>
      <c r="E236" s="357" t="s">
        <v>71</v>
      </c>
    </row>
    <row r="237" ht="35" customHeight="1" spans="1:5">
      <c r="A237" s="300" t="s">
        <v>2944</v>
      </c>
      <c r="B237" s="302" t="s">
        <v>2945</v>
      </c>
      <c r="C237" s="308"/>
      <c r="D237" s="308"/>
      <c r="E237" s="357" t="s">
        <v>71</v>
      </c>
    </row>
    <row r="238" ht="35" customHeight="1" spans="1:5">
      <c r="A238" s="300" t="s">
        <v>2946</v>
      </c>
      <c r="B238" s="302" t="s">
        <v>2947</v>
      </c>
      <c r="C238" s="308"/>
      <c r="D238" s="308"/>
      <c r="E238" s="357" t="s">
        <v>71</v>
      </c>
    </row>
    <row r="239" ht="35" customHeight="1" spans="1:5">
      <c r="A239" s="300" t="s">
        <v>2948</v>
      </c>
      <c r="B239" s="302" t="s">
        <v>2949</v>
      </c>
      <c r="C239" s="308"/>
      <c r="D239" s="308"/>
      <c r="E239" s="357" t="s">
        <v>71</v>
      </c>
    </row>
    <row r="240" ht="35" customHeight="1" spans="1:5">
      <c r="A240" s="300" t="s">
        <v>2950</v>
      </c>
      <c r="B240" s="302" t="s">
        <v>2951</v>
      </c>
      <c r="C240" s="308"/>
      <c r="D240" s="308"/>
      <c r="E240" s="357" t="s">
        <v>71</v>
      </c>
    </row>
    <row r="241" ht="35" customHeight="1" spans="1:5">
      <c r="A241" s="300" t="s">
        <v>2952</v>
      </c>
      <c r="B241" s="302" t="s">
        <v>2953</v>
      </c>
      <c r="C241" s="308"/>
      <c r="D241" s="308"/>
      <c r="E241" s="357" t="s">
        <v>71</v>
      </c>
    </row>
    <row r="242" ht="35" customHeight="1" spans="1:5">
      <c r="A242" s="300" t="s">
        <v>2954</v>
      </c>
      <c r="B242" s="302" t="s">
        <v>2955</v>
      </c>
      <c r="C242" s="308"/>
      <c r="D242" s="308"/>
      <c r="E242" s="357" t="s">
        <v>71</v>
      </c>
    </row>
    <row r="243" ht="35" customHeight="1" spans="1:5">
      <c r="A243" s="300" t="s">
        <v>2956</v>
      </c>
      <c r="B243" s="302" t="s">
        <v>2957</v>
      </c>
      <c r="C243" s="308"/>
      <c r="D243" s="308"/>
      <c r="E243" s="357" t="s">
        <v>71</v>
      </c>
    </row>
    <row r="244" ht="35" customHeight="1" spans="1:5">
      <c r="A244" s="300" t="s">
        <v>2958</v>
      </c>
      <c r="B244" s="302" t="s">
        <v>2959</v>
      </c>
      <c r="C244" s="308"/>
      <c r="D244" s="308"/>
      <c r="E244" s="357" t="s">
        <v>71</v>
      </c>
    </row>
    <row r="245" ht="35" customHeight="1" spans="1:5">
      <c r="A245" s="300" t="s">
        <v>2960</v>
      </c>
      <c r="B245" s="302" t="s">
        <v>2961</v>
      </c>
      <c r="C245" s="308">
        <v>34</v>
      </c>
      <c r="D245" s="308">
        <v>30</v>
      </c>
      <c r="E245" s="208">
        <f>(D245-C245)/C245</f>
        <v>-0.117647058823529</v>
      </c>
    </row>
    <row r="246" ht="35" customHeight="1" spans="1:5">
      <c r="A246" s="300" t="s">
        <v>2962</v>
      </c>
      <c r="B246" s="302" t="s">
        <v>2963</v>
      </c>
      <c r="C246" s="308">
        <v>80</v>
      </c>
      <c r="D246" s="308">
        <v>270</v>
      </c>
      <c r="E246" s="208">
        <f>(D246-C246)/C246</f>
        <v>2.375</v>
      </c>
    </row>
    <row r="247" ht="35" customHeight="1" spans="1:5">
      <c r="A247" s="312" t="s">
        <v>2964</v>
      </c>
      <c r="B247" s="298" t="s">
        <v>2965</v>
      </c>
      <c r="C247" s="308"/>
      <c r="D247" s="308"/>
      <c r="E247" s="357" t="s">
        <v>71</v>
      </c>
    </row>
    <row r="248" ht="35" customHeight="1" spans="1:5">
      <c r="A248" s="310" t="s">
        <v>2966</v>
      </c>
      <c r="B248" s="301" t="s">
        <v>2967</v>
      </c>
      <c r="C248" s="308"/>
      <c r="D248" s="308"/>
      <c r="E248" s="357" t="s">
        <v>71</v>
      </c>
    </row>
    <row r="249" ht="35" customHeight="1" spans="1:5">
      <c r="A249" s="310" t="s">
        <v>2968</v>
      </c>
      <c r="B249" s="302" t="s">
        <v>2969</v>
      </c>
      <c r="C249" s="308"/>
      <c r="D249" s="308"/>
      <c r="E249" s="357" t="s">
        <v>71</v>
      </c>
    </row>
    <row r="250" ht="35" customHeight="1" spans="1:5">
      <c r="A250" s="310" t="s">
        <v>2970</v>
      </c>
      <c r="B250" s="302" t="s">
        <v>2971</v>
      </c>
      <c r="C250" s="308"/>
      <c r="D250" s="308"/>
      <c r="E250" s="357" t="s">
        <v>71</v>
      </c>
    </row>
    <row r="251" ht="35" customHeight="1" spans="1:5">
      <c r="A251" s="310" t="s">
        <v>2972</v>
      </c>
      <c r="B251" s="302" t="s">
        <v>2973</v>
      </c>
      <c r="C251" s="308"/>
      <c r="D251" s="308"/>
      <c r="E251" s="357" t="s">
        <v>71</v>
      </c>
    </row>
    <row r="252" ht="35" customHeight="1" spans="1:5">
      <c r="A252" s="310" t="s">
        <v>2974</v>
      </c>
      <c r="B252" s="302" t="s">
        <v>2975</v>
      </c>
      <c r="C252" s="308"/>
      <c r="D252" s="308"/>
      <c r="E252" s="357" t="s">
        <v>71</v>
      </c>
    </row>
    <row r="253" ht="35" customHeight="1" spans="1:5">
      <c r="A253" s="310" t="s">
        <v>2976</v>
      </c>
      <c r="B253" s="302" t="s">
        <v>2977</v>
      </c>
      <c r="C253" s="308"/>
      <c r="D253" s="308"/>
      <c r="E253" s="357" t="s">
        <v>71</v>
      </c>
    </row>
    <row r="254" ht="35" customHeight="1" spans="1:5">
      <c r="A254" s="310" t="s">
        <v>2978</v>
      </c>
      <c r="B254" s="302" t="s">
        <v>2979</v>
      </c>
      <c r="C254" s="308"/>
      <c r="D254" s="308"/>
      <c r="E254" s="357" t="s">
        <v>71</v>
      </c>
    </row>
    <row r="255" ht="35" customHeight="1" spans="1:5">
      <c r="A255" s="310" t="s">
        <v>2980</v>
      </c>
      <c r="B255" s="302" t="s">
        <v>2981</v>
      </c>
      <c r="C255" s="308"/>
      <c r="D255" s="308"/>
      <c r="E255" s="357" t="s">
        <v>71</v>
      </c>
    </row>
    <row r="256" ht="35" customHeight="1" spans="1:5">
      <c r="A256" s="310" t="s">
        <v>2982</v>
      </c>
      <c r="B256" s="302" t="s">
        <v>2983</v>
      </c>
      <c r="C256" s="308"/>
      <c r="D256" s="308"/>
      <c r="E256" s="357" t="s">
        <v>71</v>
      </c>
    </row>
    <row r="257" ht="35" customHeight="1" spans="1:5">
      <c r="A257" s="310" t="s">
        <v>2984</v>
      </c>
      <c r="B257" s="302" t="s">
        <v>2985</v>
      </c>
      <c r="C257" s="308"/>
      <c r="D257" s="308"/>
      <c r="E257" s="357" t="s">
        <v>71</v>
      </c>
    </row>
    <row r="258" ht="35" customHeight="1" spans="1:5">
      <c r="A258" s="310" t="s">
        <v>2986</v>
      </c>
      <c r="B258" s="302" t="s">
        <v>2987</v>
      </c>
      <c r="C258" s="308"/>
      <c r="D258" s="308"/>
      <c r="E258" s="357" t="s">
        <v>71</v>
      </c>
    </row>
    <row r="259" ht="35" customHeight="1" spans="1:5">
      <c r="A259" s="310" t="s">
        <v>2988</v>
      </c>
      <c r="B259" s="302" t="s">
        <v>2989</v>
      </c>
      <c r="C259" s="308"/>
      <c r="D259" s="308"/>
      <c r="E259" s="357" t="s">
        <v>71</v>
      </c>
    </row>
    <row r="260" ht="35" customHeight="1" spans="1:5">
      <c r="A260" s="310" t="s">
        <v>2990</v>
      </c>
      <c r="B260" s="302" t="s">
        <v>2991</v>
      </c>
      <c r="C260" s="308"/>
      <c r="D260" s="308"/>
      <c r="E260" s="357" t="s">
        <v>71</v>
      </c>
    </row>
    <row r="261" ht="35" customHeight="1" spans="1:5">
      <c r="A261" s="310" t="s">
        <v>2992</v>
      </c>
      <c r="B261" s="301" t="s">
        <v>2993</v>
      </c>
      <c r="C261" s="308"/>
      <c r="D261" s="308"/>
      <c r="E261" s="357" t="s">
        <v>71</v>
      </c>
    </row>
    <row r="262" ht="35" customHeight="1" spans="1:5">
      <c r="A262" s="310" t="s">
        <v>2994</v>
      </c>
      <c r="B262" s="302" t="s">
        <v>2995</v>
      </c>
      <c r="C262" s="308"/>
      <c r="D262" s="308"/>
      <c r="E262" s="357" t="s">
        <v>71</v>
      </c>
    </row>
    <row r="263" ht="35" customHeight="1" spans="1:5">
      <c r="A263" s="310" t="s">
        <v>2996</v>
      </c>
      <c r="B263" s="302" t="s">
        <v>2997</v>
      </c>
      <c r="C263" s="308"/>
      <c r="D263" s="308"/>
      <c r="E263" s="357" t="s">
        <v>71</v>
      </c>
    </row>
    <row r="264" ht="35" customHeight="1" spans="1:5">
      <c r="A264" s="310" t="s">
        <v>2998</v>
      </c>
      <c r="B264" s="302" t="s">
        <v>2999</v>
      </c>
      <c r="C264" s="308"/>
      <c r="D264" s="308"/>
      <c r="E264" s="357" t="s">
        <v>71</v>
      </c>
    </row>
    <row r="265" ht="35" customHeight="1" spans="1:5">
      <c r="A265" s="310" t="s">
        <v>3000</v>
      </c>
      <c r="B265" s="302" t="s">
        <v>3001</v>
      </c>
      <c r="C265" s="308"/>
      <c r="D265" s="308"/>
      <c r="E265" s="357" t="s">
        <v>71</v>
      </c>
    </row>
    <row r="266" ht="35" customHeight="1" spans="1:5">
      <c r="A266" s="310" t="s">
        <v>3002</v>
      </c>
      <c r="B266" s="302" t="s">
        <v>3003</v>
      </c>
      <c r="C266" s="308"/>
      <c r="D266" s="308"/>
      <c r="E266" s="357" t="s">
        <v>71</v>
      </c>
    </row>
    <row r="267" ht="35" customHeight="1" spans="1:5">
      <c r="A267" s="310" t="s">
        <v>3004</v>
      </c>
      <c r="B267" s="302" t="s">
        <v>3005</v>
      </c>
      <c r="C267" s="308"/>
      <c r="D267" s="308"/>
      <c r="E267" s="357" t="s">
        <v>71</v>
      </c>
    </row>
    <row r="268" ht="35" customHeight="1" spans="1:5">
      <c r="A268" s="297"/>
      <c r="B268" s="298"/>
      <c r="C268" s="308"/>
      <c r="D268" s="308"/>
      <c r="E268" s="357" t="s">
        <v>71</v>
      </c>
    </row>
    <row r="269" ht="35" customHeight="1" spans="1:5">
      <c r="A269" s="313"/>
      <c r="B269" s="314" t="s">
        <v>3006</v>
      </c>
      <c r="C269" s="315">
        <f>SUM(C4,C20,C32,C45,C101,C126,C178,C182,C185,C212,C229,C247)</f>
        <v>294174</v>
      </c>
      <c r="D269" s="315">
        <f>SUM(D4,D20,D32,D45,D101,D126,D178,D182,D185,D212,D229,D247)</f>
        <v>294174</v>
      </c>
      <c r="E269" s="208">
        <f>(D269-C269)/C269</f>
        <v>0</v>
      </c>
    </row>
    <row r="270" ht="35" customHeight="1" spans="1:5">
      <c r="A270" s="316" t="s">
        <v>3007</v>
      </c>
      <c r="B270" s="317" t="s">
        <v>131</v>
      </c>
      <c r="C270" s="308">
        <f>SUM(C271,C274:C276)</f>
        <v>45353</v>
      </c>
      <c r="D270" s="308">
        <f>SUM(D271,D274:D276)</f>
        <v>417</v>
      </c>
      <c r="E270" s="208">
        <f>(D270-C270)/C270</f>
        <v>-0.990805459396291</v>
      </c>
    </row>
    <row r="271" ht="35" customHeight="1" spans="1:5">
      <c r="A271" s="316" t="s">
        <v>3008</v>
      </c>
      <c r="B271" s="318" t="s">
        <v>3009</v>
      </c>
      <c r="C271" s="308">
        <f>SUM(C272:C273)</f>
        <v>0</v>
      </c>
      <c r="D271" s="308">
        <f>SUM(D272:D273)</f>
        <v>0</v>
      </c>
      <c r="E271" s="357" t="s">
        <v>71</v>
      </c>
    </row>
    <row r="272" ht="35" customHeight="1" spans="1:5">
      <c r="A272" s="319" t="s">
        <v>3010</v>
      </c>
      <c r="B272" s="320" t="s">
        <v>3011</v>
      </c>
      <c r="C272" s="308"/>
      <c r="D272" s="308"/>
      <c r="E272" s="357" t="s">
        <v>71</v>
      </c>
    </row>
    <row r="273" ht="35" customHeight="1" spans="1:5">
      <c r="A273" s="319" t="s">
        <v>3012</v>
      </c>
      <c r="B273" s="320" t="s">
        <v>3013</v>
      </c>
      <c r="C273" s="308"/>
      <c r="D273" s="308"/>
      <c r="E273" s="357" t="s">
        <v>71</v>
      </c>
    </row>
    <row r="274" ht="35" customHeight="1" spans="1:5">
      <c r="A274" s="321" t="s">
        <v>3014</v>
      </c>
      <c r="B274" s="322" t="s">
        <v>3015</v>
      </c>
      <c r="C274" s="308"/>
      <c r="D274" s="308"/>
      <c r="E274" s="357" t="s">
        <v>71</v>
      </c>
    </row>
    <row r="275" ht="35" customHeight="1" spans="1:5">
      <c r="A275" s="321" t="s">
        <v>3016</v>
      </c>
      <c r="B275" s="322" t="s">
        <v>3017</v>
      </c>
      <c r="C275" s="308">
        <v>1452</v>
      </c>
      <c r="D275" s="308"/>
      <c r="E275" s="208">
        <f>(D275-C275)/C275</f>
        <v>-1</v>
      </c>
    </row>
    <row r="276" ht="35" customHeight="1" spans="1:5">
      <c r="A276" s="321" t="s">
        <v>3018</v>
      </c>
      <c r="B276" s="322" t="s">
        <v>3019</v>
      </c>
      <c r="C276" s="308">
        <v>43901</v>
      </c>
      <c r="D276" s="308">
        <v>417</v>
      </c>
      <c r="E276" s="208">
        <f>(D276-C276)/C276</f>
        <v>-0.990501355322202</v>
      </c>
    </row>
    <row r="277" ht="35" customHeight="1" spans="1:5">
      <c r="A277" s="321" t="s">
        <v>3020</v>
      </c>
      <c r="B277" s="323" t="s">
        <v>3021</v>
      </c>
      <c r="C277" s="308">
        <v>81532</v>
      </c>
      <c r="D277" s="308">
        <v>57778</v>
      </c>
      <c r="E277" s="208">
        <f>(D277-C277)/C277</f>
        <v>-0.291345729284207</v>
      </c>
    </row>
    <row r="278" ht="35" customHeight="1" spans="1:5">
      <c r="A278" s="324"/>
      <c r="B278" s="325" t="s">
        <v>138</v>
      </c>
      <c r="C278" s="315">
        <f>SUM(C269,C270,C277)</f>
        <v>421059</v>
      </c>
      <c r="D278" s="315">
        <f>SUM(D269,D270,D277)</f>
        <v>352369</v>
      </c>
      <c r="E278" s="208">
        <f>(D278-C278)/C278</f>
        <v>-0.163136282563726</v>
      </c>
    </row>
  </sheetData>
  <mergeCells count="1">
    <mergeCell ref="B1:E1"/>
  </mergeCells>
  <conditionalFormatting sqref="B19">
    <cfRule type="expression" dxfId="1" priority="3" stopIfTrue="1">
      <formula>"len($A:$A)=3"</formula>
    </cfRule>
  </conditionalFormatting>
  <conditionalFormatting sqref="C19">
    <cfRule type="expression" dxfId="1" priority="2" stopIfTrue="1">
      <formula>"len($A:$A)=3"</formula>
    </cfRule>
  </conditionalFormatting>
  <conditionalFormatting sqref="D19">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85" fitToHeight="0"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E38"/>
  <sheetViews>
    <sheetView workbookViewId="0">
      <selection activeCell="G30" sqref="G30"/>
    </sheetView>
  </sheetViews>
  <sheetFormatPr defaultColWidth="9" defaultRowHeight="13.5" outlineLevelCol="4"/>
  <cols>
    <col min="1" max="1" width="13.25" style="201" customWidth="1"/>
    <col min="2" max="2" width="58" style="201" customWidth="1"/>
    <col min="3" max="3" width="22.4416666666667" style="201" customWidth="1"/>
    <col min="4" max="4" width="24.4416666666667" style="201" customWidth="1"/>
    <col min="5" max="5" width="19.6666666666667" style="201" customWidth="1"/>
    <col min="6" max="16384" width="9" style="201"/>
  </cols>
  <sheetData>
    <row r="1" ht="27" spans="2:5">
      <c r="B1" s="292" t="str">
        <f>目录!A12</f>
        <v>2-3  2026年官渡区本级政府性基金预算收入情况表</v>
      </c>
      <c r="C1" s="292"/>
      <c r="D1" s="292"/>
      <c r="E1" s="292"/>
    </row>
    <row r="2" ht="18.75" spans="2:4">
      <c r="B2" s="326"/>
      <c r="C2" s="326"/>
      <c r="D2" s="327" t="s">
        <v>39</v>
      </c>
    </row>
    <row r="3" ht="37.5" spans="1:5">
      <c r="A3" s="295" t="s">
        <v>139</v>
      </c>
      <c r="B3" s="328" t="s">
        <v>35</v>
      </c>
      <c r="C3" s="281" t="s">
        <v>140</v>
      </c>
      <c r="D3" s="281" t="str">
        <f>表头!C2</f>
        <v>2026年预算数</v>
      </c>
      <c r="E3" s="281" t="s">
        <v>141</v>
      </c>
    </row>
    <row r="4" customFormat="1" ht="35" customHeight="1" spans="1:5">
      <c r="A4" s="329">
        <v>10301</v>
      </c>
      <c r="B4" s="330" t="s">
        <v>2484</v>
      </c>
      <c r="C4" s="299">
        <f>SUM(C10,C17)</f>
        <v>850</v>
      </c>
      <c r="D4" s="299">
        <f>SUM(D10,D17)</f>
        <v>820</v>
      </c>
      <c r="E4" s="208">
        <f>(D4-C4)/C4</f>
        <v>-0.0352941176470588</v>
      </c>
    </row>
    <row r="5" s="200" customFormat="1" ht="34.95" customHeight="1" spans="1:5">
      <c r="A5" s="331" t="s">
        <v>2485</v>
      </c>
      <c r="B5" s="332" t="s">
        <v>2486</v>
      </c>
      <c r="C5" s="299"/>
      <c r="D5" s="299"/>
      <c r="E5" s="212" t="s">
        <v>71</v>
      </c>
    </row>
    <row r="6" s="200" customFormat="1" ht="34.95" customHeight="1" spans="1:5">
      <c r="A6" s="331" t="s">
        <v>2487</v>
      </c>
      <c r="B6" s="333" t="s">
        <v>2488</v>
      </c>
      <c r="C6" s="299"/>
      <c r="D6" s="299"/>
      <c r="E6" s="212" t="s">
        <v>71</v>
      </c>
    </row>
    <row r="7" s="200" customFormat="1" ht="34.95" customHeight="1" spans="1:5">
      <c r="A7" s="331" t="s">
        <v>2489</v>
      </c>
      <c r="B7" s="333" t="s">
        <v>2490</v>
      </c>
      <c r="C7" s="299"/>
      <c r="D7" s="299"/>
      <c r="E7" s="212" t="s">
        <v>71</v>
      </c>
    </row>
    <row r="8" s="200" customFormat="1" ht="34.95" customHeight="1" spans="1:5">
      <c r="A8" s="331" t="s">
        <v>2491</v>
      </c>
      <c r="B8" s="333" t="s">
        <v>2492</v>
      </c>
      <c r="C8" s="299"/>
      <c r="D8" s="299"/>
      <c r="E8" s="212" t="s">
        <v>71</v>
      </c>
    </row>
    <row r="9" s="200" customFormat="1" ht="34.95" customHeight="1" spans="1:5">
      <c r="A9" s="331" t="s">
        <v>2493</v>
      </c>
      <c r="B9" s="333" t="s">
        <v>2494</v>
      </c>
      <c r="C9" s="299"/>
      <c r="D9" s="299"/>
      <c r="E9" s="212" t="s">
        <v>71</v>
      </c>
    </row>
    <row r="10" s="200" customFormat="1" ht="34.95" customHeight="1" spans="1:5">
      <c r="A10" s="331" t="s">
        <v>2495</v>
      </c>
      <c r="B10" s="333" t="s">
        <v>2496</v>
      </c>
      <c r="C10" s="299">
        <f>SUM(C11:C15)</f>
        <v>0</v>
      </c>
      <c r="D10" s="299">
        <f>SUM(D11:D15)</f>
        <v>0</v>
      </c>
      <c r="E10" s="212" t="s">
        <v>71</v>
      </c>
    </row>
    <row r="11" s="200" customFormat="1" ht="34.95" customHeight="1" spans="1:5">
      <c r="A11" s="331" t="s">
        <v>2497</v>
      </c>
      <c r="B11" s="333" t="s">
        <v>2498</v>
      </c>
      <c r="C11" s="299"/>
      <c r="D11" s="299"/>
      <c r="E11" s="212" t="s">
        <v>71</v>
      </c>
    </row>
    <row r="12" s="200" customFormat="1" ht="34.95" customHeight="1" spans="1:5">
      <c r="A12" s="331" t="s">
        <v>2499</v>
      </c>
      <c r="B12" s="333" t="s">
        <v>2500</v>
      </c>
      <c r="C12" s="299"/>
      <c r="D12" s="299"/>
      <c r="E12" s="212" t="s">
        <v>71</v>
      </c>
    </row>
    <row r="13" s="200" customFormat="1" ht="34.95" customHeight="1" spans="1:5">
      <c r="A13" s="331" t="s">
        <v>2501</v>
      </c>
      <c r="B13" s="333" t="s">
        <v>2502</v>
      </c>
      <c r="C13" s="299"/>
      <c r="D13" s="299"/>
      <c r="E13" s="212" t="s">
        <v>71</v>
      </c>
    </row>
    <row r="14" s="200" customFormat="1" ht="34.95" customHeight="1" spans="1:5">
      <c r="A14" s="331" t="s">
        <v>2503</v>
      </c>
      <c r="B14" s="333" t="s">
        <v>2504</v>
      </c>
      <c r="C14" s="299"/>
      <c r="D14" s="299"/>
      <c r="E14" s="212" t="s">
        <v>71</v>
      </c>
    </row>
    <row r="15" s="200" customFormat="1" ht="34.95" customHeight="1" spans="1:5">
      <c r="A15" s="331" t="s">
        <v>2505</v>
      </c>
      <c r="B15" s="333" t="s">
        <v>2506</v>
      </c>
      <c r="C15" s="299"/>
      <c r="D15" s="299"/>
      <c r="E15" s="212" t="s">
        <v>71</v>
      </c>
    </row>
    <row r="16" s="200" customFormat="1" ht="34.95" customHeight="1" spans="1:5">
      <c r="A16" s="334" t="s">
        <v>2507</v>
      </c>
      <c r="B16" s="333" t="s">
        <v>2508</v>
      </c>
      <c r="C16" s="299"/>
      <c r="D16" s="299"/>
      <c r="E16" s="212" t="s">
        <v>71</v>
      </c>
    </row>
    <row r="17" s="200" customFormat="1" ht="34.95" customHeight="1" spans="1:5">
      <c r="A17" s="334" t="s">
        <v>2509</v>
      </c>
      <c r="B17" s="333" t="s">
        <v>2510</v>
      </c>
      <c r="C17" s="299">
        <f>SUM(C18:C19)</f>
        <v>850</v>
      </c>
      <c r="D17" s="299">
        <f>SUM(D18:D19)</f>
        <v>820</v>
      </c>
      <c r="E17" s="208">
        <f t="shared" ref="E17:E19" si="0">(D17-C17)/C17</f>
        <v>-0.0352941176470588</v>
      </c>
    </row>
    <row r="18" s="200" customFormat="1" ht="34.95" customHeight="1" spans="1:5">
      <c r="A18" s="334" t="s">
        <v>2511</v>
      </c>
      <c r="B18" s="333" t="s">
        <v>2512</v>
      </c>
      <c r="C18" s="299">
        <v>550</v>
      </c>
      <c r="D18" s="299">
        <v>520</v>
      </c>
      <c r="E18" s="208">
        <f t="shared" si="0"/>
        <v>-0.0545454545454545</v>
      </c>
    </row>
    <row r="19" s="200" customFormat="1" ht="34.95" customHeight="1" spans="1:5">
      <c r="A19" s="334" t="s">
        <v>2513</v>
      </c>
      <c r="B19" s="333" t="s">
        <v>2514</v>
      </c>
      <c r="C19" s="299">
        <v>300</v>
      </c>
      <c r="D19" s="299">
        <v>300</v>
      </c>
      <c r="E19" s="208">
        <f t="shared" si="0"/>
        <v>0</v>
      </c>
    </row>
    <row r="20" s="200" customFormat="1" ht="34.95" customHeight="1" spans="1:5">
      <c r="A20" s="334" t="s">
        <v>2515</v>
      </c>
      <c r="B20" s="333" t="s">
        <v>2516</v>
      </c>
      <c r="C20" s="299"/>
      <c r="D20" s="299"/>
      <c r="E20" s="212" t="s">
        <v>71</v>
      </c>
    </row>
    <row r="21" s="200" customFormat="1" ht="34.95" customHeight="1" spans="1:5">
      <c r="A21" s="334" t="s">
        <v>2517</v>
      </c>
      <c r="B21" s="333" t="s">
        <v>2518</v>
      </c>
      <c r="C21" s="299"/>
      <c r="D21" s="299"/>
      <c r="E21" s="212" t="s">
        <v>71</v>
      </c>
    </row>
    <row r="22" s="200" customFormat="1" ht="34.95" customHeight="1" spans="1:5">
      <c r="A22" s="334" t="s">
        <v>2519</v>
      </c>
      <c r="B22" s="333" t="s">
        <v>2520</v>
      </c>
      <c r="C22" s="299"/>
      <c r="D22" s="299"/>
      <c r="E22" s="212" t="s">
        <v>71</v>
      </c>
    </row>
    <row r="23" s="200" customFormat="1" ht="34.95" customHeight="1" spans="1:5">
      <c r="A23" s="331" t="s">
        <v>2521</v>
      </c>
      <c r="B23" s="333" t="s">
        <v>2522</v>
      </c>
      <c r="C23" s="304"/>
      <c r="D23" s="304"/>
      <c r="E23" s="212" t="s">
        <v>71</v>
      </c>
    </row>
    <row r="24" s="200" customFormat="1" ht="34.95" customHeight="1" spans="1:5">
      <c r="A24" s="331" t="s">
        <v>2523</v>
      </c>
      <c r="B24" s="333" t="s">
        <v>2524</v>
      </c>
      <c r="C24" s="335"/>
      <c r="D24" s="335"/>
      <c r="E24" s="212" t="s">
        <v>71</v>
      </c>
    </row>
    <row r="25" s="200" customFormat="1" ht="34.95" customHeight="1" spans="1:5">
      <c r="A25" s="331" t="s">
        <v>2525</v>
      </c>
      <c r="B25" s="333" t="s">
        <v>2526</v>
      </c>
      <c r="C25" s="307"/>
      <c r="D25" s="307"/>
      <c r="E25" s="212" t="s">
        <v>71</v>
      </c>
    </row>
    <row r="26" s="200" customFormat="1" ht="34.95" customHeight="1" spans="1:5">
      <c r="A26" s="331" t="s">
        <v>2527</v>
      </c>
      <c r="B26" s="333" t="s">
        <v>2528</v>
      </c>
      <c r="C26" s="305"/>
      <c r="D26" s="305"/>
      <c r="E26" s="212" t="s">
        <v>71</v>
      </c>
    </row>
    <row r="27" s="200" customFormat="1" ht="34.95" customHeight="1" spans="1:5">
      <c r="A27" s="336" t="s">
        <v>2529</v>
      </c>
      <c r="B27" s="337" t="s">
        <v>2530</v>
      </c>
      <c r="C27" s="306">
        <v>26816</v>
      </c>
      <c r="D27" s="306">
        <v>28090</v>
      </c>
      <c r="E27" s="208">
        <f t="shared" ref="E27:E33" si="1">(D27-C27)/C27</f>
        <v>0.0475089498806683</v>
      </c>
    </row>
    <row r="28" s="200" customFormat="1" ht="34.95" customHeight="1" spans="1:5">
      <c r="A28" s="338"/>
      <c r="B28" s="333"/>
      <c r="C28" s="308"/>
      <c r="D28" s="308"/>
      <c r="E28" s="212" t="s">
        <v>71</v>
      </c>
    </row>
    <row r="29" s="200" customFormat="1" ht="34.95" customHeight="1" spans="1:5">
      <c r="A29" s="338"/>
      <c r="B29" s="339" t="s">
        <v>2531</v>
      </c>
      <c r="C29" s="315">
        <f>SUM(C4,C27)</f>
        <v>27666</v>
      </c>
      <c r="D29" s="315">
        <f>SUM(D4,D27)</f>
        <v>28910</v>
      </c>
      <c r="E29" s="208">
        <f t="shared" si="1"/>
        <v>0.0449649389141907</v>
      </c>
    </row>
    <row r="30" s="200" customFormat="1" ht="34.95" customHeight="1" spans="1:5">
      <c r="A30" s="340">
        <v>105</v>
      </c>
      <c r="B30" s="341" t="s">
        <v>95</v>
      </c>
      <c r="C30" s="308"/>
      <c r="D30" s="308"/>
      <c r="E30" s="212" t="s">
        <v>71</v>
      </c>
    </row>
    <row r="31" s="200" customFormat="1" ht="34.95" customHeight="1" spans="1:5">
      <c r="A31" s="329">
        <v>110</v>
      </c>
      <c r="B31" s="330" t="s">
        <v>96</v>
      </c>
      <c r="C31" s="308">
        <f>SUM(C32,C35,C36,C37)</f>
        <v>53047</v>
      </c>
      <c r="D31" s="308">
        <f>SUM(D32,D35,D36,D37)</f>
        <v>323459</v>
      </c>
      <c r="E31" s="208">
        <f t="shared" si="1"/>
        <v>5.09759270081249</v>
      </c>
    </row>
    <row r="32" s="200" customFormat="1" ht="34.95" customHeight="1" spans="1:5">
      <c r="A32" s="329">
        <v>11004</v>
      </c>
      <c r="B32" s="330" t="s">
        <v>2532</v>
      </c>
      <c r="C32" s="308">
        <f>SUM(C33:C34)</f>
        <v>1598</v>
      </c>
      <c r="D32" s="308">
        <f>SUM(D33:D34)</f>
        <v>2522</v>
      </c>
      <c r="E32" s="208">
        <f t="shared" si="1"/>
        <v>0.578222778473091</v>
      </c>
    </row>
    <row r="33" ht="34.95" customHeight="1" spans="1:5">
      <c r="A33" s="342">
        <v>1100402</v>
      </c>
      <c r="B33" s="343" t="s">
        <v>2533</v>
      </c>
      <c r="C33" s="308">
        <v>1598</v>
      </c>
      <c r="D33" s="308">
        <v>2522</v>
      </c>
      <c r="E33" s="208">
        <f t="shared" si="1"/>
        <v>0.578222778473091</v>
      </c>
    </row>
    <row r="34" ht="34.95" customHeight="1" spans="1:5">
      <c r="A34" s="342">
        <v>1100403</v>
      </c>
      <c r="B34" s="343" t="s">
        <v>2534</v>
      </c>
      <c r="C34" s="308"/>
      <c r="D34" s="308"/>
      <c r="E34" s="212" t="s">
        <v>71</v>
      </c>
    </row>
    <row r="35" ht="34.95" customHeight="1" spans="1:5">
      <c r="A35" s="342">
        <v>11008</v>
      </c>
      <c r="B35" s="343" t="s">
        <v>2535</v>
      </c>
      <c r="C35" s="308">
        <v>12667</v>
      </c>
      <c r="D35" s="308">
        <v>43901</v>
      </c>
      <c r="E35" s="208">
        <f t="shared" ref="E35:E38" si="2">(D35-C35)/C35</f>
        <v>2.46577721638904</v>
      </c>
    </row>
    <row r="36" ht="34.95" customHeight="1" spans="1:5">
      <c r="A36" s="329">
        <v>11009</v>
      </c>
      <c r="B36" s="344" t="s">
        <v>2536</v>
      </c>
      <c r="C36" s="308">
        <v>7282</v>
      </c>
      <c r="D36" s="308">
        <v>219258</v>
      </c>
      <c r="E36" s="208">
        <f t="shared" si="2"/>
        <v>29.1095852787696</v>
      </c>
    </row>
    <row r="37" ht="34.95" customHeight="1" spans="1:5">
      <c r="A37" s="329">
        <v>11011</v>
      </c>
      <c r="B37" s="344" t="s">
        <v>145</v>
      </c>
      <c r="C37" s="308">
        <v>31500</v>
      </c>
      <c r="D37" s="308">
        <v>57778</v>
      </c>
      <c r="E37" s="208">
        <f t="shared" si="2"/>
        <v>0.834222222222222</v>
      </c>
    </row>
    <row r="38" ht="34.95" customHeight="1" spans="1:5">
      <c r="A38" s="345"/>
      <c r="B38" s="339" t="s">
        <v>104</v>
      </c>
      <c r="C38" s="315">
        <f>SUM(C29,C31)</f>
        <v>80713</v>
      </c>
      <c r="D38" s="315">
        <f>SUM(D29,D31)</f>
        <v>352369</v>
      </c>
      <c r="E38" s="208">
        <f t="shared" si="2"/>
        <v>3.36570317049298</v>
      </c>
    </row>
  </sheetData>
  <mergeCells count="1">
    <mergeCell ref="B1:E1"/>
  </mergeCells>
  <conditionalFormatting sqref="B24">
    <cfRule type="expression" dxfId="1" priority="8" stopIfTrue="1">
      <formula>"len($A:$A)=3"</formula>
    </cfRule>
  </conditionalFormatting>
  <conditionalFormatting sqref="B25">
    <cfRule type="expression" dxfId="1" priority="7" stopIfTrue="1">
      <formula>"len($A:$A)=3"</formula>
    </cfRule>
  </conditionalFormatting>
  <conditionalFormatting sqref="C25:C27">
    <cfRule type="expression" dxfId="1" priority="2" stopIfTrue="1">
      <formula>"len($A:$A)=3"</formula>
    </cfRule>
  </conditionalFormatting>
  <conditionalFormatting sqref="D25:D27">
    <cfRule type="expression" dxfId="1" priority="4" stopIfTrue="1">
      <formula>"len($A:$A)=3"</formula>
    </cfRule>
  </conditionalFormatting>
  <conditionalFormatting sqref="C24 C27">
    <cfRule type="expression" dxfId="1" priority="1" stopIfTrue="1">
      <formula>"len($A:$A)=3"</formula>
    </cfRule>
  </conditionalFormatting>
  <conditionalFormatting sqref="D24 D27">
    <cfRule type="expression" dxfId="1" priority="3" stopIfTrue="1">
      <formula>"len($A:$A)=3"</formula>
    </cfRule>
  </conditionalFormatting>
  <pageMargins left="0.75" right="0.75" top="1" bottom="1" header="0.5" footer="0.5"/>
  <pageSetup paperSize="9" scale="6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E278"/>
  <sheetViews>
    <sheetView workbookViewId="0">
      <selection activeCell="C278" sqref="C269:D269 C278:D278"/>
    </sheetView>
  </sheetViews>
  <sheetFormatPr defaultColWidth="9" defaultRowHeight="13.5" outlineLevelCol="4"/>
  <cols>
    <col min="1" max="1" width="10.375" style="201" customWidth="1"/>
    <col min="2" max="2" width="53.2166666666667" style="201" customWidth="1"/>
    <col min="3" max="3" width="20.8833333333333" style="201" customWidth="1"/>
    <col min="4" max="4" width="21.6666666666667" style="201" customWidth="1"/>
    <col min="5" max="5" width="18.6666666666667" style="201" customWidth="1"/>
    <col min="6" max="16384" width="9" style="201"/>
  </cols>
  <sheetData>
    <row r="1" ht="27" spans="2:5">
      <c r="B1" s="292" t="str">
        <f>目录!A13</f>
        <v>2-4  2026年官渡区本级政府性基金预算支出情况表（公开到项级）</v>
      </c>
      <c r="C1" s="292"/>
      <c r="D1" s="292"/>
      <c r="E1" s="292"/>
    </row>
    <row r="2" ht="18.75" spans="2:4">
      <c r="B2" s="293"/>
      <c r="C2" s="293"/>
      <c r="D2" s="294" t="s">
        <v>39</v>
      </c>
    </row>
    <row r="3" ht="37.5" spans="1:5">
      <c r="A3" s="295" t="s">
        <v>139</v>
      </c>
      <c r="B3" s="296" t="s">
        <v>35</v>
      </c>
      <c r="C3" s="282" t="s">
        <v>140</v>
      </c>
      <c r="D3" s="282" t="str">
        <f>表头!C2</f>
        <v>2026年预算数</v>
      </c>
      <c r="E3" s="282" t="s">
        <v>141</v>
      </c>
    </row>
    <row r="4" s="200" customFormat="1" ht="34.95" customHeight="1" spans="1:5">
      <c r="A4" s="297" t="s">
        <v>2538</v>
      </c>
      <c r="B4" s="298" t="s">
        <v>2539</v>
      </c>
      <c r="C4" s="299">
        <f>SUM(C5,C11,C17)</f>
        <v>65</v>
      </c>
      <c r="D4" s="299">
        <f>SUM(D5,D11,D17)</f>
        <v>160</v>
      </c>
      <c r="E4" s="208">
        <f>(D4-C4)/C4</f>
        <v>1.46153846153846</v>
      </c>
    </row>
    <row r="5" s="200" customFormat="1" ht="34.95" customHeight="1" spans="1:5">
      <c r="A5" s="300" t="s">
        <v>2540</v>
      </c>
      <c r="B5" s="301" t="s">
        <v>2541</v>
      </c>
      <c r="C5" s="299">
        <f>SUM(C6:C10)</f>
        <v>65</v>
      </c>
      <c r="D5" s="299">
        <f>SUM(D6:D10)</f>
        <v>160</v>
      </c>
      <c r="E5" s="208">
        <f>(D5-C5)/C5</f>
        <v>1.46153846153846</v>
      </c>
    </row>
    <row r="6" s="200" customFormat="1" ht="34.95" customHeight="1" spans="1:5">
      <c r="A6" s="300" t="s">
        <v>2542</v>
      </c>
      <c r="B6" s="302" t="s">
        <v>2543</v>
      </c>
      <c r="C6" s="299"/>
      <c r="D6" s="299">
        <v>129</v>
      </c>
      <c r="E6" s="212" t="s">
        <v>71</v>
      </c>
    </row>
    <row r="7" s="200" customFormat="1" ht="34.95" customHeight="1" spans="1:5">
      <c r="A7" s="300" t="s">
        <v>2544</v>
      </c>
      <c r="B7" s="302" t="s">
        <v>2545</v>
      </c>
      <c r="C7" s="299"/>
      <c r="D7" s="299"/>
      <c r="E7" s="212" t="s">
        <v>71</v>
      </c>
    </row>
    <row r="8" s="200" customFormat="1" ht="34.95" customHeight="1" spans="1:5">
      <c r="A8" s="300" t="s">
        <v>2546</v>
      </c>
      <c r="B8" s="302" t="s">
        <v>2547</v>
      </c>
      <c r="C8" s="299"/>
      <c r="D8" s="299"/>
      <c r="E8" s="212" t="s">
        <v>71</v>
      </c>
    </row>
    <row r="9" s="200" customFormat="1" ht="34.95" customHeight="1" spans="1:5">
      <c r="A9" s="300" t="s">
        <v>2548</v>
      </c>
      <c r="B9" s="302" t="s">
        <v>2549</v>
      </c>
      <c r="C9" s="299"/>
      <c r="D9" s="299"/>
      <c r="E9" s="212" t="s">
        <v>71</v>
      </c>
    </row>
    <row r="10" s="200" customFormat="1" ht="34.95" customHeight="1" spans="1:5">
      <c r="A10" s="300" t="s">
        <v>2550</v>
      </c>
      <c r="B10" s="302" t="s">
        <v>2551</v>
      </c>
      <c r="C10" s="299">
        <v>65</v>
      </c>
      <c r="D10" s="299">
        <v>31</v>
      </c>
      <c r="E10" s="208">
        <f>(D10-C10)/C10</f>
        <v>-0.523076923076923</v>
      </c>
    </row>
    <row r="11" s="200" customFormat="1" ht="34.95" customHeight="1" spans="1:5">
      <c r="A11" s="300" t="s">
        <v>2552</v>
      </c>
      <c r="B11" s="301" t="s">
        <v>2553</v>
      </c>
      <c r="C11" s="299">
        <f>SUM(C12:C16)</f>
        <v>0</v>
      </c>
      <c r="D11" s="299">
        <f>SUM(D12:D16)</f>
        <v>0</v>
      </c>
      <c r="E11" s="212" t="s">
        <v>71</v>
      </c>
    </row>
    <row r="12" s="200" customFormat="1" ht="34.95" customHeight="1" spans="1:5">
      <c r="A12" s="300" t="s">
        <v>2554</v>
      </c>
      <c r="B12" s="302" t="s">
        <v>2555</v>
      </c>
      <c r="C12" s="299"/>
      <c r="D12" s="299"/>
      <c r="E12" s="212" t="s">
        <v>71</v>
      </c>
    </row>
    <row r="13" s="200" customFormat="1" ht="34.95" customHeight="1" spans="1:5">
      <c r="A13" s="300" t="s">
        <v>2556</v>
      </c>
      <c r="B13" s="302" t="s">
        <v>2557</v>
      </c>
      <c r="C13" s="299"/>
      <c r="D13" s="299"/>
      <c r="E13" s="212" t="s">
        <v>71</v>
      </c>
    </row>
    <row r="14" s="200" customFormat="1" ht="34.95" customHeight="1" spans="1:5">
      <c r="A14" s="300" t="s">
        <v>2558</v>
      </c>
      <c r="B14" s="302" t="s">
        <v>2559</v>
      </c>
      <c r="C14" s="299"/>
      <c r="D14" s="299"/>
      <c r="E14" s="212" t="s">
        <v>71</v>
      </c>
    </row>
    <row r="15" s="200" customFormat="1" ht="34.95" customHeight="1" spans="1:5">
      <c r="A15" s="300" t="s">
        <v>2560</v>
      </c>
      <c r="B15" s="302" t="s">
        <v>2561</v>
      </c>
      <c r="C15" s="299"/>
      <c r="D15" s="299"/>
      <c r="E15" s="212" t="s">
        <v>71</v>
      </c>
    </row>
    <row r="16" s="200" customFormat="1" ht="34.95" customHeight="1" spans="1:5">
      <c r="A16" s="300" t="s">
        <v>2562</v>
      </c>
      <c r="B16" s="302" t="s">
        <v>2563</v>
      </c>
      <c r="C16" s="303"/>
      <c r="D16" s="303"/>
      <c r="E16" s="212" t="s">
        <v>71</v>
      </c>
    </row>
    <row r="17" s="200" customFormat="1" ht="34.95" customHeight="1" spans="1:5">
      <c r="A17" s="300" t="s">
        <v>2564</v>
      </c>
      <c r="B17" s="302" t="s">
        <v>2565</v>
      </c>
      <c r="C17" s="304">
        <f>SUM(C18:C19)</f>
        <v>0</v>
      </c>
      <c r="D17" s="304">
        <f>SUM(D18:D19)</f>
        <v>0</v>
      </c>
      <c r="E17" s="212" t="s">
        <v>71</v>
      </c>
    </row>
    <row r="18" s="200" customFormat="1" ht="34.95" customHeight="1" spans="1:5">
      <c r="A18" s="300" t="s">
        <v>2567</v>
      </c>
      <c r="B18" s="302" t="s">
        <v>2568</v>
      </c>
      <c r="C18" s="305"/>
      <c r="D18" s="305"/>
      <c r="E18" s="212" t="s">
        <v>71</v>
      </c>
    </row>
    <row r="19" s="200" customFormat="1" ht="34.95" customHeight="1" spans="1:5">
      <c r="A19" s="300" t="s">
        <v>2569</v>
      </c>
      <c r="B19" s="302" t="s">
        <v>2570</v>
      </c>
      <c r="C19" s="306"/>
      <c r="D19" s="306"/>
      <c r="E19" s="212" t="s">
        <v>71</v>
      </c>
    </row>
    <row r="20" s="200" customFormat="1" ht="34.95" customHeight="1" spans="1:5">
      <c r="A20" s="297" t="s">
        <v>2571</v>
      </c>
      <c r="B20" s="298" t="s">
        <v>2572</v>
      </c>
      <c r="C20" s="307">
        <f>SUM(C21,C25,C29)</f>
        <v>0</v>
      </c>
      <c r="D20" s="307">
        <f>SUM(D21,D25,D29)</f>
        <v>0</v>
      </c>
      <c r="E20" s="212" t="s">
        <v>71</v>
      </c>
    </row>
    <row r="21" s="200" customFormat="1" ht="34.95" customHeight="1" spans="1:5">
      <c r="A21" s="300" t="s">
        <v>2573</v>
      </c>
      <c r="B21" s="301" t="s">
        <v>2574</v>
      </c>
      <c r="C21" s="308">
        <f>SUM(C22:C24)</f>
        <v>0</v>
      </c>
      <c r="D21" s="308">
        <f>SUM(D22:D24)</f>
        <v>0</v>
      </c>
      <c r="E21" s="212" t="s">
        <v>71</v>
      </c>
    </row>
    <row r="22" s="200" customFormat="1" ht="34.95" customHeight="1" spans="1:5">
      <c r="A22" s="300" t="s">
        <v>2575</v>
      </c>
      <c r="B22" s="302" t="s">
        <v>2576</v>
      </c>
      <c r="C22" s="308"/>
      <c r="D22" s="308"/>
      <c r="E22" s="212" t="s">
        <v>71</v>
      </c>
    </row>
    <row r="23" s="200" customFormat="1" ht="34.95" customHeight="1" spans="1:5">
      <c r="A23" s="300" t="s">
        <v>2577</v>
      </c>
      <c r="B23" s="302" t="s">
        <v>2578</v>
      </c>
      <c r="C23" s="308"/>
      <c r="D23" s="308"/>
      <c r="E23" s="212" t="s">
        <v>71</v>
      </c>
    </row>
    <row r="24" s="200" customFormat="1" ht="34.95" customHeight="1" spans="1:5">
      <c r="A24" s="300" t="s">
        <v>2579</v>
      </c>
      <c r="B24" s="302" t="s">
        <v>2580</v>
      </c>
      <c r="C24" s="308"/>
      <c r="D24" s="308"/>
      <c r="E24" s="212" t="s">
        <v>71</v>
      </c>
    </row>
    <row r="25" s="200" customFormat="1" ht="34.95" customHeight="1" spans="1:5">
      <c r="A25" s="300" t="s">
        <v>2581</v>
      </c>
      <c r="B25" s="301" t="s">
        <v>2582</v>
      </c>
      <c r="C25" s="308"/>
      <c r="D25" s="308"/>
      <c r="E25" s="212" t="s">
        <v>71</v>
      </c>
    </row>
    <row r="26" ht="34.95" customHeight="1" spans="1:5">
      <c r="A26" s="300" t="s">
        <v>2583</v>
      </c>
      <c r="B26" s="302" t="s">
        <v>2576</v>
      </c>
      <c r="C26" s="308"/>
      <c r="D26" s="308"/>
      <c r="E26" s="212" t="s">
        <v>71</v>
      </c>
    </row>
    <row r="27" ht="34.95" customHeight="1" spans="1:5">
      <c r="A27" s="300" t="s">
        <v>2584</v>
      </c>
      <c r="B27" s="302" t="s">
        <v>2578</v>
      </c>
      <c r="C27" s="308"/>
      <c r="D27" s="308"/>
      <c r="E27" s="212" t="s">
        <v>71</v>
      </c>
    </row>
    <row r="28" ht="34.95" customHeight="1" spans="1:5">
      <c r="A28" s="300" t="s">
        <v>2585</v>
      </c>
      <c r="B28" s="302" t="s">
        <v>2586</v>
      </c>
      <c r="C28" s="308"/>
      <c r="D28" s="308"/>
      <c r="E28" s="212" t="s">
        <v>71</v>
      </c>
    </row>
    <row r="29" ht="34.95" customHeight="1" spans="1:5">
      <c r="A29" s="300" t="s">
        <v>2587</v>
      </c>
      <c r="B29" s="301" t="s">
        <v>2588</v>
      </c>
      <c r="C29" s="308"/>
      <c r="D29" s="308"/>
      <c r="E29" s="212" t="s">
        <v>71</v>
      </c>
    </row>
    <row r="30" ht="34.95" customHeight="1" spans="1:5">
      <c r="A30" s="300" t="s">
        <v>2589</v>
      </c>
      <c r="B30" s="302" t="s">
        <v>2578</v>
      </c>
      <c r="C30" s="308"/>
      <c r="D30" s="308"/>
      <c r="E30" s="212" t="s">
        <v>71</v>
      </c>
    </row>
    <row r="31" ht="34.95" customHeight="1" spans="1:5">
      <c r="A31" s="300" t="s">
        <v>2590</v>
      </c>
      <c r="B31" s="302" t="s">
        <v>2591</v>
      </c>
      <c r="C31" s="308"/>
      <c r="D31" s="308"/>
      <c r="E31" s="212" t="s">
        <v>71</v>
      </c>
    </row>
    <row r="32" ht="34.95" customHeight="1" spans="1:5">
      <c r="A32" s="297" t="s">
        <v>2592</v>
      </c>
      <c r="B32" s="298" t="s">
        <v>2593</v>
      </c>
      <c r="C32" s="308">
        <f>SUM(C33,C38,C43)</f>
        <v>0</v>
      </c>
      <c r="D32" s="308">
        <f>SUM(D33,D38,D43)</f>
        <v>19020</v>
      </c>
      <c r="E32" s="212" t="s">
        <v>71</v>
      </c>
    </row>
    <row r="33" ht="34.95" customHeight="1" spans="1:5">
      <c r="A33" s="300" t="s">
        <v>2594</v>
      </c>
      <c r="B33" s="301" t="s">
        <v>2595</v>
      </c>
      <c r="C33" s="308">
        <f>SUM(C34:C37)</f>
        <v>0</v>
      </c>
      <c r="D33" s="308">
        <f>SUM(D34:D37)</f>
        <v>0</v>
      </c>
      <c r="E33" s="212" t="s">
        <v>71</v>
      </c>
    </row>
    <row r="34" ht="34.95" customHeight="1" spans="1:5">
      <c r="A34" s="300">
        <v>2116001</v>
      </c>
      <c r="B34" s="302" t="s">
        <v>2596</v>
      </c>
      <c r="C34" s="308"/>
      <c r="D34" s="308"/>
      <c r="E34" s="212" t="s">
        <v>71</v>
      </c>
    </row>
    <row r="35" ht="18.75" spans="1:5">
      <c r="A35" s="300">
        <v>2116002</v>
      </c>
      <c r="B35" s="302" t="s">
        <v>2597</v>
      </c>
      <c r="C35" s="308"/>
      <c r="D35" s="308"/>
      <c r="E35" s="212" t="s">
        <v>71</v>
      </c>
    </row>
    <row r="36" ht="18.75" spans="1:5">
      <c r="A36" s="300">
        <v>2116003</v>
      </c>
      <c r="B36" s="302" t="s">
        <v>2598</v>
      </c>
      <c r="C36" s="308"/>
      <c r="D36" s="308"/>
      <c r="E36" s="212" t="s">
        <v>71</v>
      </c>
    </row>
    <row r="37" ht="18.75" spans="1:5">
      <c r="A37" s="300">
        <v>2116099</v>
      </c>
      <c r="B37" s="302" t="s">
        <v>2599</v>
      </c>
      <c r="C37" s="308"/>
      <c r="D37" s="308"/>
      <c r="E37" s="212" t="s">
        <v>71</v>
      </c>
    </row>
    <row r="38" ht="18.75" spans="1:5">
      <c r="A38" s="300">
        <v>21161</v>
      </c>
      <c r="B38" s="302" t="s">
        <v>2600</v>
      </c>
      <c r="C38" s="308">
        <f>SUM(C39:C42)</f>
        <v>0</v>
      </c>
      <c r="D38" s="308">
        <f>SUM(D39:D42)</f>
        <v>0</v>
      </c>
      <c r="E38" s="212" t="s">
        <v>71</v>
      </c>
    </row>
    <row r="39" ht="18.75" spans="1:5">
      <c r="A39" s="300">
        <v>2116101</v>
      </c>
      <c r="B39" s="302" t="s">
        <v>2601</v>
      </c>
      <c r="C39" s="308"/>
      <c r="D39" s="308"/>
      <c r="E39" s="212" t="s">
        <v>71</v>
      </c>
    </row>
    <row r="40" ht="18.75" spans="1:5">
      <c r="A40" s="300">
        <v>2116102</v>
      </c>
      <c r="B40" s="302" t="s">
        <v>2602</v>
      </c>
      <c r="C40" s="308"/>
      <c r="D40" s="308"/>
      <c r="E40" s="212" t="s">
        <v>71</v>
      </c>
    </row>
    <row r="41" ht="18.75" spans="1:5">
      <c r="A41" s="300">
        <v>2116103</v>
      </c>
      <c r="B41" s="302" t="s">
        <v>2603</v>
      </c>
      <c r="C41" s="308"/>
      <c r="D41" s="308"/>
      <c r="E41" s="212" t="s">
        <v>71</v>
      </c>
    </row>
    <row r="42" ht="18.75" spans="1:5">
      <c r="A42" s="300">
        <v>2116104</v>
      </c>
      <c r="B42" s="302" t="s">
        <v>2604</v>
      </c>
      <c r="C42" s="308"/>
      <c r="D42" s="308"/>
      <c r="E42" s="212" t="s">
        <v>71</v>
      </c>
    </row>
    <row r="43" s="201" customFormat="1" ht="18.75" spans="1:5">
      <c r="A43" s="309">
        <v>21198</v>
      </c>
      <c r="B43" s="301" t="s">
        <v>2605</v>
      </c>
      <c r="C43" s="308">
        <f>SUM(C44)</f>
        <v>0</v>
      </c>
      <c r="D43" s="308">
        <f>SUM(D44)</f>
        <v>19020</v>
      </c>
      <c r="E43" s="212" t="s">
        <v>71</v>
      </c>
    </row>
    <row r="44" ht="18.75" spans="1:5">
      <c r="A44" s="300">
        <v>2119801</v>
      </c>
      <c r="B44" s="302" t="s">
        <v>2606</v>
      </c>
      <c r="C44" s="308"/>
      <c r="D44" s="308">
        <v>19020</v>
      </c>
      <c r="E44" s="212" t="s">
        <v>71</v>
      </c>
    </row>
    <row r="45" ht="18.75" spans="1:5">
      <c r="A45" s="297" t="s">
        <v>2607</v>
      </c>
      <c r="B45" s="298" t="s">
        <v>2608</v>
      </c>
      <c r="C45" s="308">
        <f>SUM(C46,C59,C63,C64,C70,C74,C78,C82,C88,C91,C100)</f>
        <v>7932</v>
      </c>
      <c r="D45" s="308">
        <f>SUM(D46,D59,D63,D64,D70,D74,D78,D82,D88,D91,D100)</f>
        <v>237336</v>
      </c>
      <c r="E45" s="208">
        <f>(D45-C45)/C45</f>
        <v>28.9213313161876</v>
      </c>
    </row>
    <row r="46" ht="18.75" spans="1:5">
      <c r="A46" s="300" t="s">
        <v>2609</v>
      </c>
      <c r="B46" s="301" t="s">
        <v>2610</v>
      </c>
      <c r="C46" s="308">
        <f>SUM(C47:C58)</f>
        <v>0</v>
      </c>
      <c r="D46" s="308">
        <f>SUM(D47:D58)</f>
        <v>230695</v>
      </c>
      <c r="E46" s="212" t="s">
        <v>71</v>
      </c>
    </row>
    <row r="47" ht="18.75" spans="1:5">
      <c r="A47" s="300" t="s">
        <v>2611</v>
      </c>
      <c r="B47" s="302" t="s">
        <v>2612</v>
      </c>
      <c r="C47" s="308"/>
      <c r="D47" s="308">
        <v>230695</v>
      </c>
      <c r="E47" s="212" t="s">
        <v>71</v>
      </c>
    </row>
    <row r="48" ht="18.75" spans="1:5">
      <c r="A48" s="300" t="s">
        <v>2613</v>
      </c>
      <c r="B48" s="302" t="s">
        <v>2614</v>
      </c>
      <c r="C48" s="308"/>
      <c r="D48" s="308"/>
      <c r="E48" s="212" t="s">
        <v>71</v>
      </c>
    </row>
    <row r="49" ht="18.75" spans="1:5">
      <c r="A49" s="300" t="s">
        <v>2615</v>
      </c>
      <c r="B49" s="302" t="s">
        <v>2616</v>
      </c>
      <c r="C49" s="308"/>
      <c r="D49" s="308"/>
      <c r="E49" s="212" t="s">
        <v>71</v>
      </c>
    </row>
    <row r="50" ht="18.75" spans="1:5">
      <c r="A50" s="300" t="s">
        <v>2617</v>
      </c>
      <c r="B50" s="302" t="s">
        <v>2618</v>
      </c>
      <c r="C50" s="308"/>
      <c r="D50" s="308"/>
      <c r="E50" s="212" t="s">
        <v>71</v>
      </c>
    </row>
    <row r="51" ht="18.75" spans="1:5">
      <c r="A51" s="300" t="s">
        <v>2619</v>
      </c>
      <c r="B51" s="302" t="s">
        <v>2620</v>
      </c>
      <c r="C51" s="308"/>
      <c r="D51" s="308"/>
      <c r="E51" s="212" t="s">
        <v>71</v>
      </c>
    </row>
    <row r="52" ht="18.75" spans="1:5">
      <c r="A52" s="300" t="s">
        <v>2621</v>
      </c>
      <c r="B52" s="302" t="s">
        <v>2622</v>
      </c>
      <c r="C52" s="308"/>
      <c r="D52" s="308"/>
      <c r="E52" s="212" t="s">
        <v>71</v>
      </c>
    </row>
    <row r="53" ht="18.75" spans="1:5">
      <c r="A53" s="300" t="s">
        <v>2623</v>
      </c>
      <c r="B53" s="302" t="s">
        <v>2624</v>
      </c>
      <c r="C53" s="308"/>
      <c r="D53" s="308"/>
      <c r="E53" s="212" t="s">
        <v>71</v>
      </c>
    </row>
    <row r="54" ht="18.75" spans="1:5">
      <c r="A54" s="300" t="s">
        <v>2625</v>
      </c>
      <c r="B54" s="302" t="s">
        <v>2626</v>
      </c>
      <c r="C54" s="308"/>
      <c r="D54" s="308"/>
      <c r="E54" s="212" t="s">
        <v>71</v>
      </c>
    </row>
    <row r="55" ht="18.75" spans="1:5">
      <c r="A55" s="300" t="s">
        <v>2627</v>
      </c>
      <c r="B55" s="302" t="s">
        <v>2628</v>
      </c>
      <c r="C55" s="308"/>
      <c r="D55" s="308"/>
      <c r="E55" s="212" t="s">
        <v>71</v>
      </c>
    </row>
    <row r="56" ht="18.75" spans="1:5">
      <c r="A56" s="300" t="s">
        <v>2629</v>
      </c>
      <c r="B56" s="302" t="s">
        <v>2630</v>
      </c>
      <c r="C56" s="308"/>
      <c r="D56" s="308"/>
      <c r="E56" s="212" t="s">
        <v>71</v>
      </c>
    </row>
    <row r="57" ht="18.75" spans="1:5">
      <c r="A57" s="300" t="s">
        <v>2631</v>
      </c>
      <c r="B57" s="302" t="s">
        <v>2632</v>
      </c>
      <c r="C57" s="308"/>
      <c r="D57" s="308"/>
      <c r="E57" s="212" t="s">
        <v>71</v>
      </c>
    </row>
    <row r="58" ht="18.75" spans="1:5">
      <c r="A58" s="300" t="s">
        <v>2633</v>
      </c>
      <c r="B58" s="302" t="s">
        <v>2634</v>
      </c>
      <c r="C58" s="308"/>
      <c r="D58" s="308"/>
      <c r="E58" s="212" t="s">
        <v>71</v>
      </c>
    </row>
    <row r="59" ht="18.75" spans="1:5">
      <c r="A59" s="300" t="s">
        <v>2635</v>
      </c>
      <c r="B59" s="301" t="s">
        <v>2636</v>
      </c>
      <c r="C59" s="308"/>
      <c r="D59" s="308"/>
      <c r="E59" s="212" t="s">
        <v>71</v>
      </c>
    </row>
    <row r="60" ht="18.75" spans="1:5">
      <c r="A60" s="300" t="s">
        <v>2637</v>
      </c>
      <c r="B60" s="302" t="s">
        <v>2612</v>
      </c>
      <c r="C60" s="308"/>
      <c r="D60" s="308"/>
      <c r="E60" s="212" t="s">
        <v>71</v>
      </c>
    </row>
    <row r="61" ht="18.75" spans="1:5">
      <c r="A61" s="300" t="s">
        <v>2638</v>
      </c>
      <c r="B61" s="302" t="s">
        <v>2614</v>
      </c>
      <c r="C61" s="308"/>
      <c r="D61" s="308"/>
      <c r="E61" s="212" t="s">
        <v>71</v>
      </c>
    </row>
    <row r="62" ht="18.75" spans="1:5">
      <c r="A62" s="300" t="s">
        <v>2639</v>
      </c>
      <c r="B62" s="302" t="s">
        <v>2640</v>
      </c>
      <c r="C62" s="308"/>
      <c r="D62" s="308"/>
      <c r="E62" s="212" t="s">
        <v>71</v>
      </c>
    </row>
    <row r="63" ht="18.75" spans="1:5">
      <c r="A63" s="300" t="s">
        <v>2641</v>
      </c>
      <c r="B63" s="301" t="s">
        <v>2642</v>
      </c>
      <c r="C63" s="308"/>
      <c r="D63" s="308"/>
      <c r="E63" s="212" t="s">
        <v>71</v>
      </c>
    </row>
    <row r="64" ht="18.75" spans="1:5">
      <c r="A64" s="300" t="s">
        <v>2643</v>
      </c>
      <c r="B64" s="301" t="s">
        <v>2644</v>
      </c>
      <c r="C64" s="308">
        <f>SUM(C65:C69)</f>
        <v>0</v>
      </c>
      <c r="D64" s="308">
        <f>SUM(D65:D69)</f>
        <v>1232</v>
      </c>
      <c r="E64" s="212" t="s">
        <v>71</v>
      </c>
    </row>
    <row r="65" ht="18.75" spans="1:5">
      <c r="A65" s="300" t="s">
        <v>2645</v>
      </c>
      <c r="B65" s="302" t="s">
        <v>2646</v>
      </c>
      <c r="C65" s="308"/>
      <c r="D65" s="308"/>
      <c r="E65" s="212" t="s">
        <v>71</v>
      </c>
    </row>
    <row r="66" ht="18.75" spans="1:5">
      <c r="A66" s="300" t="s">
        <v>2647</v>
      </c>
      <c r="B66" s="302" t="s">
        <v>2648</v>
      </c>
      <c r="C66" s="308"/>
      <c r="D66" s="308">
        <v>1232</v>
      </c>
      <c r="E66" s="212" t="s">
        <v>71</v>
      </c>
    </row>
    <row r="67" ht="18.75" spans="1:5">
      <c r="A67" s="300" t="s">
        <v>2649</v>
      </c>
      <c r="B67" s="302" t="s">
        <v>2650</v>
      </c>
      <c r="C67" s="308"/>
      <c r="D67" s="308"/>
      <c r="E67" s="212" t="s">
        <v>71</v>
      </c>
    </row>
    <row r="68" ht="18.75" spans="1:5">
      <c r="A68" s="300" t="s">
        <v>2651</v>
      </c>
      <c r="B68" s="302" t="s">
        <v>2652</v>
      </c>
      <c r="C68" s="308"/>
      <c r="D68" s="308"/>
      <c r="E68" s="212" t="s">
        <v>71</v>
      </c>
    </row>
    <row r="69" ht="18.75" spans="1:5">
      <c r="A69" s="300" t="s">
        <v>2653</v>
      </c>
      <c r="B69" s="302" t="s">
        <v>2654</v>
      </c>
      <c r="C69" s="308"/>
      <c r="D69" s="308"/>
      <c r="E69" s="212" t="s">
        <v>71</v>
      </c>
    </row>
    <row r="70" ht="18.75" spans="1:5">
      <c r="A70" s="300" t="s">
        <v>2655</v>
      </c>
      <c r="B70" s="301" t="s">
        <v>2656</v>
      </c>
      <c r="C70" s="308">
        <f>SUM(C71:C73)</f>
        <v>0</v>
      </c>
      <c r="D70" s="308">
        <f>SUM(D71:D73)</f>
        <v>57</v>
      </c>
      <c r="E70" s="212" t="s">
        <v>71</v>
      </c>
    </row>
    <row r="71" ht="18.75" spans="1:5">
      <c r="A71" s="300" t="s">
        <v>2657</v>
      </c>
      <c r="B71" s="302" t="s">
        <v>2658</v>
      </c>
      <c r="C71" s="308"/>
      <c r="D71" s="308"/>
      <c r="E71" s="212" t="s">
        <v>71</v>
      </c>
    </row>
    <row r="72" ht="18.75" spans="1:5">
      <c r="A72" s="300" t="s">
        <v>2659</v>
      </c>
      <c r="B72" s="302" t="s">
        <v>2660</v>
      </c>
      <c r="C72" s="308"/>
      <c r="D72" s="308"/>
      <c r="E72" s="212" t="s">
        <v>71</v>
      </c>
    </row>
    <row r="73" ht="18.75" spans="1:5">
      <c r="A73" s="300" t="s">
        <v>2661</v>
      </c>
      <c r="B73" s="302" t="s">
        <v>2662</v>
      </c>
      <c r="C73" s="308"/>
      <c r="D73" s="308">
        <v>57</v>
      </c>
      <c r="E73" s="212" t="s">
        <v>71</v>
      </c>
    </row>
    <row r="74" ht="18.75" spans="1:5">
      <c r="A74" s="300" t="s">
        <v>2663</v>
      </c>
      <c r="B74" s="301" t="s">
        <v>2664</v>
      </c>
      <c r="C74" s="308"/>
      <c r="D74" s="308"/>
      <c r="E74" s="212" t="s">
        <v>71</v>
      </c>
    </row>
    <row r="75" ht="18.75" spans="1:5">
      <c r="A75" s="300" t="s">
        <v>2665</v>
      </c>
      <c r="B75" s="302" t="s">
        <v>2612</v>
      </c>
      <c r="C75" s="308"/>
      <c r="D75" s="308"/>
      <c r="E75" s="212" t="s">
        <v>71</v>
      </c>
    </row>
    <row r="76" ht="18.75" spans="1:5">
      <c r="A76" s="300" t="s">
        <v>2666</v>
      </c>
      <c r="B76" s="302" t="s">
        <v>2614</v>
      </c>
      <c r="C76" s="308"/>
      <c r="D76" s="308"/>
      <c r="E76" s="212" t="s">
        <v>71</v>
      </c>
    </row>
    <row r="77" ht="18.75" spans="1:5">
      <c r="A77" s="300" t="s">
        <v>2667</v>
      </c>
      <c r="B77" s="302" t="s">
        <v>2668</v>
      </c>
      <c r="C77" s="308"/>
      <c r="D77" s="308"/>
      <c r="E77" s="212" t="s">
        <v>71</v>
      </c>
    </row>
    <row r="78" ht="18.75" spans="1:5">
      <c r="A78" s="300" t="s">
        <v>2669</v>
      </c>
      <c r="B78" s="301" t="s">
        <v>2670</v>
      </c>
      <c r="C78" s="308"/>
      <c r="D78" s="308"/>
      <c r="E78" s="212" t="s">
        <v>71</v>
      </c>
    </row>
    <row r="79" ht="18.75" spans="1:5">
      <c r="A79" s="300" t="s">
        <v>2671</v>
      </c>
      <c r="B79" s="302" t="s">
        <v>2612</v>
      </c>
      <c r="C79" s="308"/>
      <c r="D79" s="308"/>
      <c r="E79" s="212" t="s">
        <v>71</v>
      </c>
    </row>
    <row r="80" ht="18.75" spans="1:5">
      <c r="A80" s="300" t="s">
        <v>2672</v>
      </c>
      <c r="B80" s="302" t="s">
        <v>2614</v>
      </c>
      <c r="C80" s="308"/>
      <c r="D80" s="308"/>
      <c r="E80" s="212" t="s">
        <v>71</v>
      </c>
    </row>
    <row r="81" ht="18.75" spans="1:5">
      <c r="A81" s="300" t="s">
        <v>2673</v>
      </c>
      <c r="B81" s="302" t="s">
        <v>2674</v>
      </c>
      <c r="C81" s="308"/>
      <c r="D81" s="308"/>
      <c r="E81" s="212" t="s">
        <v>71</v>
      </c>
    </row>
    <row r="82" ht="37.5" spans="1:5">
      <c r="A82" s="300" t="s">
        <v>2675</v>
      </c>
      <c r="B82" s="301" t="s">
        <v>2676</v>
      </c>
      <c r="C82" s="308"/>
      <c r="D82" s="308"/>
      <c r="E82" s="212" t="s">
        <v>71</v>
      </c>
    </row>
    <row r="83" ht="18.75" spans="1:5">
      <c r="A83" s="300" t="s">
        <v>2677</v>
      </c>
      <c r="B83" s="302" t="s">
        <v>2646</v>
      </c>
      <c r="C83" s="308"/>
      <c r="D83" s="308"/>
      <c r="E83" s="212" t="s">
        <v>71</v>
      </c>
    </row>
    <row r="84" ht="18.75" spans="1:5">
      <c r="A84" s="300" t="s">
        <v>2678</v>
      </c>
      <c r="B84" s="302" t="s">
        <v>2648</v>
      </c>
      <c r="C84" s="308"/>
      <c r="D84" s="308"/>
      <c r="E84" s="212" t="s">
        <v>71</v>
      </c>
    </row>
    <row r="85" ht="18.75" spans="1:5">
      <c r="A85" s="300" t="s">
        <v>2679</v>
      </c>
      <c r="B85" s="302" t="s">
        <v>2650</v>
      </c>
      <c r="C85" s="308"/>
      <c r="D85" s="308"/>
      <c r="E85" s="212" t="s">
        <v>71</v>
      </c>
    </row>
    <row r="86" ht="18.75" spans="1:5">
      <c r="A86" s="300" t="s">
        <v>2680</v>
      </c>
      <c r="B86" s="302" t="s">
        <v>2652</v>
      </c>
      <c r="C86" s="308"/>
      <c r="D86" s="308"/>
      <c r="E86" s="212" t="s">
        <v>71</v>
      </c>
    </row>
    <row r="87" ht="37.5" spans="1:5">
      <c r="A87" s="300" t="s">
        <v>2681</v>
      </c>
      <c r="B87" s="302" t="s">
        <v>2682</v>
      </c>
      <c r="C87" s="308"/>
      <c r="D87" s="308"/>
      <c r="E87" s="212" t="s">
        <v>71</v>
      </c>
    </row>
    <row r="88" ht="18.75" spans="1:5">
      <c r="A88" s="300" t="s">
        <v>2683</v>
      </c>
      <c r="B88" s="301" t="s">
        <v>2684</v>
      </c>
      <c r="C88" s="308"/>
      <c r="D88" s="308"/>
      <c r="E88" s="212" t="s">
        <v>71</v>
      </c>
    </row>
    <row r="89" ht="18.75" spans="1:5">
      <c r="A89" s="300" t="s">
        <v>2685</v>
      </c>
      <c r="B89" s="302" t="s">
        <v>2658</v>
      </c>
      <c r="C89" s="308"/>
      <c r="D89" s="308"/>
      <c r="E89" s="212" t="s">
        <v>71</v>
      </c>
    </row>
    <row r="90" ht="37.5" spans="1:5">
      <c r="A90" s="300" t="s">
        <v>2686</v>
      </c>
      <c r="B90" s="302" t="s">
        <v>2687</v>
      </c>
      <c r="C90" s="308"/>
      <c r="D90" s="308"/>
      <c r="E90" s="212" t="s">
        <v>71</v>
      </c>
    </row>
    <row r="91" ht="37.5" spans="1:5">
      <c r="A91" s="300" t="s">
        <v>2688</v>
      </c>
      <c r="B91" s="301" t="s">
        <v>2689</v>
      </c>
      <c r="C91" s="308"/>
      <c r="D91" s="308"/>
      <c r="E91" s="212" t="s">
        <v>71</v>
      </c>
    </row>
    <row r="92" ht="18.75" spans="1:5">
      <c r="A92" s="300" t="s">
        <v>2690</v>
      </c>
      <c r="B92" s="302" t="s">
        <v>2612</v>
      </c>
      <c r="C92" s="308"/>
      <c r="D92" s="308"/>
      <c r="E92" s="212" t="s">
        <v>71</v>
      </c>
    </row>
    <row r="93" ht="18.75" spans="1:5">
      <c r="A93" s="300" t="s">
        <v>2691</v>
      </c>
      <c r="B93" s="302" t="s">
        <v>2614</v>
      </c>
      <c r="C93" s="308"/>
      <c r="D93" s="308"/>
      <c r="E93" s="212" t="s">
        <v>71</v>
      </c>
    </row>
    <row r="94" ht="18.75" spans="1:5">
      <c r="A94" s="300" t="s">
        <v>2692</v>
      </c>
      <c r="B94" s="302" t="s">
        <v>2616</v>
      </c>
      <c r="C94" s="308"/>
      <c r="D94" s="308"/>
      <c r="E94" s="212" t="s">
        <v>71</v>
      </c>
    </row>
    <row r="95" ht="18.75" spans="1:5">
      <c r="A95" s="300" t="s">
        <v>2693</v>
      </c>
      <c r="B95" s="302" t="s">
        <v>2618</v>
      </c>
      <c r="C95" s="308"/>
      <c r="D95" s="308"/>
      <c r="E95" s="212" t="s">
        <v>71</v>
      </c>
    </row>
    <row r="96" ht="18.75" spans="1:5">
      <c r="A96" s="300" t="s">
        <v>2694</v>
      </c>
      <c r="B96" s="302" t="s">
        <v>2624</v>
      </c>
      <c r="C96" s="308"/>
      <c r="D96" s="308"/>
      <c r="E96" s="212" t="s">
        <v>71</v>
      </c>
    </row>
    <row r="97" ht="18.75" spans="1:5">
      <c r="A97" s="300" t="s">
        <v>2695</v>
      </c>
      <c r="B97" s="302" t="s">
        <v>2628</v>
      </c>
      <c r="C97" s="308"/>
      <c r="D97" s="308"/>
      <c r="E97" s="212" t="s">
        <v>71</v>
      </c>
    </row>
    <row r="98" ht="18.75" spans="1:5">
      <c r="A98" s="300" t="s">
        <v>2696</v>
      </c>
      <c r="B98" s="302" t="s">
        <v>2630</v>
      </c>
      <c r="C98" s="308"/>
      <c r="D98" s="308"/>
      <c r="E98" s="212" t="s">
        <v>71</v>
      </c>
    </row>
    <row r="99" ht="37.5" spans="1:5">
      <c r="A99" s="300" t="s">
        <v>2697</v>
      </c>
      <c r="B99" s="302" t="s">
        <v>2698</v>
      </c>
      <c r="C99" s="308"/>
      <c r="D99" s="308"/>
      <c r="E99" s="212" t="s">
        <v>71</v>
      </c>
    </row>
    <row r="100" ht="18.75" spans="1:5">
      <c r="A100" s="300">
        <v>21298</v>
      </c>
      <c r="B100" s="301" t="s">
        <v>2605</v>
      </c>
      <c r="C100" s="308">
        <v>7932</v>
      </c>
      <c r="D100" s="308">
        <v>5352</v>
      </c>
      <c r="E100" s="208">
        <f>(D100-C100)/C100</f>
        <v>-0.325264750378215</v>
      </c>
    </row>
    <row r="101" ht="18.75" spans="1:5">
      <c r="A101" s="297" t="s">
        <v>2699</v>
      </c>
      <c r="B101" s="298" t="s">
        <v>2700</v>
      </c>
      <c r="C101" s="308">
        <f>SUM(C102,C107,C112,C117,C120,C125)</f>
        <v>11</v>
      </c>
      <c r="D101" s="308">
        <f>SUM(D102,D107,D112,D117,D120,D125)</f>
        <v>11</v>
      </c>
      <c r="E101" s="208">
        <f>(D101-C101)/C101</f>
        <v>0</v>
      </c>
    </row>
    <row r="102" ht="18.75" spans="1:5">
      <c r="A102" s="300" t="s">
        <v>2701</v>
      </c>
      <c r="B102" s="301" t="s">
        <v>2702</v>
      </c>
      <c r="C102" s="308"/>
      <c r="D102" s="308"/>
      <c r="E102" s="212" t="s">
        <v>71</v>
      </c>
    </row>
    <row r="103" ht="18.75" spans="1:5">
      <c r="A103" s="300" t="s">
        <v>2703</v>
      </c>
      <c r="B103" s="302" t="s">
        <v>2578</v>
      </c>
      <c r="C103" s="308"/>
      <c r="D103" s="308"/>
      <c r="E103" s="212" t="s">
        <v>71</v>
      </c>
    </row>
    <row r="104" ht="18.75" spans="1:5">
      <c r="A104" s="300" t="s">
        <v>2704</v>
      </c>
      <c r="B104" s="302" t="s">
        <v>2705</v>
      </c>
      <c r="C104" s="308"/>
      <c r="D104" s="308"/>
      <c r="E104" s="212" t="s">
        <v>71</v>
      </c>
    </row>
    <row r="105" ht="18.75" spans="1:5">
      <c r="A105" s="300" t="s">
        <v>2706</v>
      </c>
      <c r="B105" s="302" t="s">
        <v>2707</v>
      </c>
      <c r="C105" s="308"/>
      <c r="D105" s="308"/>
      <c r="E105" s="212" t="s">
        <v>71</v>
      </c>
    </row>
    <row r="106" ht="18.75" spans="1:5">
      <c r="A106" s="300" t="s">
        <v>2708</v>
      </c>
      <c r="B106" s="302" t="s">
        <v>2709</v>
      </c>
      <c r="C106" s="308"/>
      <c r="D106" s="308"/>
      <c r="E106" s="212" t="s">
        <v>71</v>
      </c>
    </row>
    <row r="107" ht="18.75" spans="1:5">
      <c r="A107" s="300" t="s">
        <v>2710</v>
      </c>
      <c r="B107" s="302" t="s">
        <v>2711</v>
      </c>
      <c r="C107" s="308"/>
      <c r="D107" s="308"/>
      <c r="E107" s="212" t="s">
        <v>71</v>
      </c>
    </row>
    <row r="108" ht="18.75" spans="1:5">
      <c r="A108" s="300" t="s">
        <v>2712</v>
      </c>
      <c r="B108" s="302" t="s">
        <v>2578</v>
      </c>
      <c r="C108" s="308"/>
      <c r="D108" s="308"/>
      <c r="E108" s="212" t="s">
        <v>71</v>
      </c>
    </row>
    <row r="109" ht="18.75" spans="1:5">
      <c r="A109" s="300" t="s">
        <v>2713</v>
      </c>
      <c r="B109" s="302" t="s">
        <v>2705</v>
      </c>
      <c r="C109" s="308"/>
      <c r="D109" s="308"/>
      <c r="E109" s="212" t="s">
        <v>71</v>
      </c>
    </row>
    <row r="110" ht="18.75" spans="1:5">
      <c r="A110" s="300" t="s">
        <v>2714</v>
      </c>
      <c r="B110" s="302" t="s">
        <v>2715</v>
      </c>
      <c r="C110" s="308"/>
      <c r="D110" s="308"/>
      <c r="E110" s="212" t="s">
        <v>71</v>
      </c>
    </row>
    <row r="111" ht="18.75" spans="1:5">
      <c r="A111" s="300" t="s">
        <v>2716</v>
      </c>
      <c r="B111" s="302" t="s">
        <v>2717</v>
      </c>
      <c r="C111" s="308"/>
      <c r="D111" s="308"/>
      <c r="E111" s="212" t="s">
        <v>71</v>
      </c>
    </row>
    <row r="112" ht="18.75" spans="1:5">
      <c r="A112" s="300" t="s">
        <v>2718</v>
      </c>
      <c r="B112" s="301" t="s">
        <v>2719</v>
      </c>
      <c r="C112" s="308"/>
      <c r="D112" s="308"/>
      <c r="E112" s="212" t="s">
        <v>71</v>
      </c>
    </row>
    <row r="113" ht="18.75" spans="1:5">
      <c r="A113" s="300" t="s">
        <v>2720</v>
      </c>
      <c r="B113" s="302" t="s">
        <v>2721</v>
      </c>
      <c r="C113" s="308"/>
      <c r="D113" s="308"/>
      <c r="E113" s="212" t="s">
        <v>71</v>
      </c>
    </row>
    <row r="114" ht="18.75" spans="1:5">
      <c r="A114" s="300" t="s">
        <v>2722</v>
      </c>
      <c r="B114" s="302" t="s">
        <v>2723</v>
      </c>
      <c r="C114" s="308"/>
      <c r="D114" s="308"/>
      <c r="E114" s="212" t="s">
        <v>71</v>
      </c>
    </row>
    <row r="115" ht="18.75" spans="1:5">
      <c r="A115" s="300" t="s">
        <v>2724</v>
      </c>
      <c r="B115" s="302" t="s">
        <v>2725</v>
      </c>
      <c r="C115" s="308"/>
      <c r="D115" s="308"/>
      <c r="E115" s="212" t="s">
        <v>71</v>
      </c>
    </row>
    <row r="116" ht="18.75" spans="1:5">
      <c r="A116" s="300" t="s">
        <v>2726</v>
      </c>
      <c r="B116" s="302" t="s">
        <v>2727</v>
      </c>
      <c r="C116" s="308"/>
      <c r="D116" s="308"/>
      <c r="E116" s="212" t="s">
        <v>71</v>
      </c>
    </row>
    <row r="117" ht="37.5" spans="1:5">
      <c r="A117" s="310">
        <v>21370</v>
      </c>
      <c r="B117" s="301" t="s">
        <v>2728</v>
      </c>
      <c r="C117" s="308"/>
      <c r="D117" s="308"/>
      <c r="E117" s="212" t="s">
        <v>71</v>
      </c>
    </row>
    <row r="118" ht="18.75" spans="1:5">
      <c r="A118" s="310">
        <v>2137001</v>
      </c>
      <c r="B118" s="302" t="s">
        <v>2578</v>
      </c>
      <c r="C118" s="308"/>
      <c r="D118" s="308"/>
      <c r="E118" s="212" t="s">
        <v>71</v>
      </c>
    </row>
    <row r="119" ht="37.5" spans="1:5">
      <c r="A119" s="310">
        <v>2137099</v>
      </c>
      <c r="B119" s="302" t="s">
        <v>2729</v>
      </c>
      <c r="C119" s="308"/>
      <c r="D119" s="308"/>
      <c r="E119" s="212" t="s">
        <v>71</v>
      </c>
    </row>
    <row r="120" ht="37.5" spans="1:5">
      <c r="A120" s="310">
        <v>21371</v>
      </c>
      <c r="B120" s="302" t="s">
        <v>2730</v>
      </c>
      <c r="C120" s="308"/>
      <c r="D120" s="308"/>
      <c r="E120" s="212" t="s">
        <v>71</v>
      </c>
    </row>
    <row r="121" ht="18.75" spans="1:5">
      <c r="A121" s="310">
        <v>2137101</v>
      </c>
      <c r="B121" s="302" t="s">
        <v>2721</v>
      </c>
      <c r="C121" s="308"/>
      <c r="D121" s="308"/>
      <c r="E121" s="212" t="s">
        <v>71</v>
      </c>
    </row>
    <row r="122" ht="18.75" spans="1:5">
      <c r="A122" s="310">
        <v>2137102</v>
      </c>
      <c r="B122" s="302" t="s">
        <v>2731</v>
      </c>
      <c r="C122" s="308"/>
      <c r="D122" s="308"/>
      <c r="E122" s="212" t="s">
        <v>71</v>
      </c>
    </row>
    <row r="123" ht="18.75" spans="1:5">
      <c r="A123" s="310">
        <v>2137103</v>
      </c>
      <c r="B123" s="302" t="s">
        <v>2725</v>
      </c>
      <c r="C123" s="308"/>
      <c r="D123" s="308"/>
      <c r="E123" s="212" t="s">
        <v>71</v>
      </c>
    </row>
    <row r="124" ht="37.5" spans="1:5">
      <c r="A124" s="310">
        <v>2137199</v>
      </c>
      <c r="B124" s="302" t="s">
        <v>2732</v>
      </c>
      <c r="C124" s="308"/>
      <c r="D124" s="308"/>
      <c r="E124" s="212" t="s">
        <v>71</v>
      </c>
    </row>
    <row r="125" ht="18.75" spans="1:5">
      <c r="A125" s="310" t="s">
        <v>2733</v>
      </c>
      <c r="B125" s="311" t="s">
        <v>2574</v>
      </c>
      <c r="C125" s="308">
        <v>11</v>
      </c>
      <c r="D125" s="308">
        <v>11</v>
      </c>
      <c r="E125" s="208">
        <f>(D125-C125)/C125</f>
        <v>0</v>
      </c>
    </row>
    <row r="126" ht="18.75" spans="1:5">
      <c r="A126" s="297" t="s">
        <v>2734</v>
      </c>
      <c r="B126" s="298" t="s">
        <v>2735</v>
      </c>
      <c r="C126" s="308">
        <f>SUM(C127,C132,C137,C142,C151,C158,C167,C170,C173,C174)</f>
        <v>6</v>
      </c>
      <c r="D126" s="308"/>
      <c r="E126" s="208">
        <f>(D126-C126)/C126</f>
        <v>-1</v>
      </c>
    </row>
    <row r="127" ht="37.5" spans="1:5">
      <c r="A127" s="300" t="s">
        <v>2736</v>
      </c>
      <c r="B127" s="302" t="s">
        <v>2737</v>
      </c>
      <c r="C127" s="308"/>
      <c r="D127" s="308"/>
      <c r="E127" s="212" t="s">
        <v>71</v>
      </c>
    </row>
    <row r="128" ht="18.75" spans="1:5">
      <c r="A128" s="300" t="s">
        <v>2738</v>
      </c>
      <c r="B128" s="302" t="s">
        <v>2739</v>
      </c>
      <c r="C128" s="308"/>
      <c r="D128" s="308"/>
      <c r="E128" s="212" t="s">
        <v>71</v>
      </c>
    </row>
    <row r="129" ht="18.75" spans="1:5">
      <c r="A129" s="300" t="s">
        <v>2740</v>
      </c>
      <c r="B129" s="302" t="s">
        <v>2741</v>
      </c>
      <c r="C129" s="308"/>
      <c r="D129" s="308"/>
      <c r="E129" s="212" t="s">
        <v>71</v>
      </c>
    </row>
    <row r="130" ht="18.75" spans="1:5">
      <c r="A130" s="300" t="s">
        <v>2742</v>
      </c>
      <c r="B130" s="302" t="s">
        <v>2743</v>
      </c>
      <c r="C130" s="308"/>
      <c r="D130" s="308"/>
      <c r="E130" s="212" t="s">
        <v>71</v>
      </c>
    </row>
    <row r="131" ht="37.5" spans="1:5">
      <c r="A131" s="300" t="s">
        <v>2744</v>
      </c>
      <c r="B131" s="302" t="s">
        <v>2745</v>
      </c>
      <c r="C131" s="308"/>
      <c r="D131" s="308"/>
      <c r="E131" s="212" t="s">
        <v>71</v>
      </c>
    </row>
    <row r="132" ht="18.75" spans="1:5">
      <c r="A132" s="300" t="s">
        <v>2746</v>
      </c>
      <c r="B132" s="302" t="s">
        <v>2747</v>
      </c>
      <c r="C132" s="308"/>
      <c r="D132" s="308"/>
      <c r="E132" s="212" t="s">
        <v>71</v>
      </c>
    </row>
    <row r="133" ht="18.75" spans="1:5">
      <c r="A133" s="300" t="s">
        <v>2748</v>
      </c>
      <c r="B133" s="302" t="s">
        <v>2743</v>
      </c>
      <c r="C133" s="308"/>
      <c r="D133" s="308"/>
      <c r="E133" s="212" t="s">
        <v>71</v>
      </c>
    </row>
    <row r="134" ht="18.75" spans="1:5">
      <c r="A134" s="300" t="s">
        <v>2749</v>
      </c>
      <c r="B134" s="302" t="s">
        <v>2750</v>
      </c>
      <c r="C134" s="308"/>
      <c r="D134" s="308"/>
      <c r="E134" s="212" t="s">
        <v>71</v>
      </c>
    </row>
    <row r="135" ht="18.75" spans="1:5">
      <c r="A135" s="300" t="s">
        <v>2751</v>
      </c>
      <c r="B135" s="302" t="s">
        <v>2752</v>
      </c>
      <c r="C135" s="308"/>
      <c r="D135" s="308"/>
      <c r="E135" s="212" t="s">
        <v>71</v>
      </c>
    </row>
    <row r="136" ht="18.75" spans="1:5">
      <c r="A136" s="300" t="s">
        <v>2753</v>
      </c>
      <c r="B136" s="302" t="s">
        <v>2754</v>
      </c>
      <c r="C136" s="308"/>
      <c r="D136" s="308"/>
      <c r="E136" s="212" t="s">
        <v>71</v>
      </c>
    </row>
    <row r="137" ht="18.75" spans="1:5">
      <c r="A137" s="300" t="s">
        <v>2755</v>
      </c>
      <c r="B137" s="301" t="s">
        <v>2756</v>
      </c>
      <c r="C137" s="308"/>
      <c r="D137" s="308"/>
      <c r="E137" s="212" t="s">
        <v>71</v>
      </c>
    </row>
    <row r="138" ht="18.75" spans="1:5">
      <c r="A138" s="300" t="s">
        <v>2757</v>
      </c>
      <c r="B138" s="302" t="s">
        <v>2758</v>
      </c>
      <c r="C138" s="308"/>
      <c r="D138" s="308"/>
      <c r="E138" s="212" t="s">
        <v>71</v>
      </c>
    </row>
    <row r="139" ht="18.75" spans="1:5">
      <c r="A139" s="300" t="s">
        <v>2759</v>
      </c>
      <c r="B139" s="302" t="s">
        <v>2760</v>
      </c>
      <c r="C139" s="308"/>
      <c r="D139" s="308"/>
      <c r="E139" s="212" t="s">
        <v>71</v>
      </c>
    </row>
    <row r="140" ht="18.75" spans="1:5">
      <c r="A140" s="300" t="s">
        <v>2761</v>
      </c>
      <c r="B140" s="302" t="s">
        <v>2762</v>
      </c>
      <c r="C140" s="308"/>
      <c r="D140" s="308"/>
      <c r="E140" s="212" t="s">
        <v>71</v>
      </c>
    </row>
    <row r="141" ht="18.75" spans="1:5">
      <c r="A141" s="300" t="s">
        <v>2763</v>
      </c>
      <c r="B141" s="302" t="s">
        <v>2764</v>
      </c>
      <c r="C141" s="308"/>
      <c r="D141" s="308"/>
      <c r="E141" s="212" t="s">
        <v>71</v>
      </c>
    </row>
    <row r="142" ht="18.75" spans="1:5">
      <c r="A142" s="300" t="s">
        <v>2765</v>
      </c>
      <c r="B142" s="301" t="s">
        <v>2766</v>
      </c>
      <c r="C142" s="308"/>
      <c r="D142" s="308"/>
      <c r="E142" s="212" t="s">
        <v>71</v>
      </c>
    </row>
    <row r="143" ht="18.75" spans="1:5">
      <c r="A143" s="300" t="s">
        <v>2767</v>
      </c>
      <c r="B143" s="302" t="s">
        <v>2768</v>
      </c>
      <c r="C143" s="308"/>
      <c r="D143" s="308"/>
      <c r="E143" s="212" t="s">
        <v>71</v>
      </c>
    </row>
    <row r="144" ht="18.75" spans="1:5">
      <c r="A144" s="300" t="s">
        <v>2769</v>
      </c>
      <c r="B144" s="302" t="s">
        <v>2770</v>
      </c>
      <c r="C144" s="308"/>
      <c r="D144" s="308"/>
      <c r="E144" s="212" t="s">
        <v>71</v>
      </c>
    </row>
    <row r="145" ht="18.75" spans="1:5">
      <c r="A145" s="300" t="s">
        <v>2771</v>
      </c>
      <c r="B145" s="302" t="s">
        <v>2772</v>
      </c>
      <c r="C145" s="308"/>
      <c r="D145" s="308"/>
      <c r="E145" s="212" t="s">
        <v>71</v>
      </c>
    </row>
    <row r="146" ht="18.75" spans="1:5">
      <c r="A146" s="300" t="s">
        <v>2773</v>
      </c>
      <c r="B146" s="302" t="s">
        <v>2774</v>
      </c>
      <c r="C146" s="308"/>
      <c r="D146" s="308"/>
      <c r="E146" s="212" t="s">
        <v>71</v>
      </c>
    </row>
    <row r="147" ht="18.75" spans="1:5">
      <c r="A147" s="300" t="s">
        <v>2775</v>
      </c>
      <c r="B147" s="302" t="s">
        <v>2776</v>
      </c>
      <c r="C147" s="308"/>
      <c r="D147" s="308"/>
      <c r="E147" s="212" t="s">
        <v>71</v>
      </c>
    </row>
    <row r="148" ht="18.75" spans="1:5">
      <c r="A148" s="300" t="s">
        <v>2777</v>
      </c>
      <c r="B148" s="302" t="s">
        <v>2778</v>
      </c>
      <c r="C148" s="308"/>
      <c r="D148" s="308"/>
      <c r="E148" s="212" t="s">
        <v>71</v>
      </c>
    </row>
    <row r="149" ht="18.75" spans="1:5">
      <c r="A149" s="300" t="s">
        <v>2779</v>
      </c>
      <c r="B149" s="302" t="s">
        <v>2780</v>
      </c>
      <c r="C149" s="308"/>
      <c r="D149" s="308"/>
      <c r="E149" s="212" t="s">
        <v>71</v>
      </c>
    </row>
    <row r="150" ht="18.75" spans="1:5">
      <c r="A150" s="300" t="s">
        <v>2781</v>
      </c>
      <c r="B150" s="302" t="s">
        <v>2782</v>
      </c>
      <c r="C150" s="308"/>
      <c r="D150" s="308"/>
      <c r="E150" s="212" t="s">
        <v>71</v>
      </c>
    </row>
    <row r="151" ht="18.75" spans="1:5">
      <c r="A151" s="300" t="s">
        <v>2783</v>
      </c>
      <c r="B151" s="302" t="s">
        <v>2784</v>
      </c>
      <c r="C151" s="308"/>
      <c r="D151" s="308"/>
      <c r="E151" s="212" t="s">
        <v>71</v>
      </c>
    </row>
    <row r="152" ht="18.75" spans="1:5">
      <c r="A152" s="300" t="s">
        <v>2785</v>
      </c>
      <c r="B152" s="302" t="s">
        <v>2786</v>
      </c>
      <c r="C152" s="308"/>
      <c r="D152" s="308"/>
      <c r="E152" s="212" t="s">
        <v>71</v>
      </c>
    </row>
    <row r="153" ht="18.75" spans="1:5">
      <c r="A153" s="300" t="s">
        <v>2787</v>
      </c>
      <c r="B153" s="302" t="s">
        <v>2788</v>
      </c>
      <c r="C153" s="308"/>
      <c r="D153" s="308"/>
      <c r="E153" s="212" t="s">
        <v>71</v>
      </c>
    </row>
    <row r="154" ht="18.75" spans="1:5">
      <c r="A154" s="300" t="s">
        <v>2789</v>
      </c>
      <c r="B154" s="302" t="s">
        <v>2790</v>
      </c>
      <c r="C154" s="308"/>
      <c r="D154" s="308"/>
      <c r="E154" s="212" t="s">
        <v>71</v>
      </c>
    </row>
    <row r="155" ht="18.75" spans="1:5">
      <c r="A155" s="300" t="s">
        <v>2791</v>
      </c>
      <c r="B155" s="302" t="s">
        <v>2792</v>
      </c>
      <c r="C155" s="308"/>
      <c r="D155" s="308"/>
      <c r="E155" s="212" t="s">
        <v>71</v>
      </c>
    </row>
    <row r="156" ht="18.75" spans="1:5">
      <c r="A156" s="300" t="s">
        <v>2793</v>
      </c>
      <c r="B156" s="302" t="s">
        <v>2794</v>
      </c>
      <c r="C156" s="308"/>
      <c r="D156" s="308"/>
      <c r="E156" s="212" t="s">
        <v>71</v>
      </c>
    </row>
    <row r="157" ht="18.75" spans="1:5">
      <c r="A157" s="300" t="s">
        <v>2795</v>
      </c>
      <c r="B157" s="302" t="s">
        <v>2796</v>
      </c>
      <c r="C157" s="308"/>
      <c r="D157" s="308"/>
      <c r="E157" s="212" t="s">
        <v>71</v>
      </c>
    </row>
    <row r="158" ht="18.75" spans="1:5">
      <c r="A158" s="300" t="s">
        <v>2797</v>
      </c>
      <c r="B158" s="301" t="s">
        <v>2798</v>
      </c>
      <c r="C158" s="308">
        <f>SUM(C159:C166)</f>
        <v>6</v>
      </c>
      <c r="D158" s="308"/>
      <c r="E158" s="208">
        <f>(D158-C158)/C158</f>
        <v>-1</v>
      </c>
    </row>
    <row r="159" ht="18.75" spans="1:5">
      <c r="A159" s="300" t="s">
        <v>2799</v>
      </c>
      <c r="B159" s="302" t="s">
        <v>2800</v>
      </c>
      <c r="C159" s="308"/>
      <c r="D159" s="308"/>
      <c r="E159" s="212" t="s">
        <v>71</v>
      </c>
    </row>
    <row r="160" ht="18.75" spans="1:5">
      <c r="A160" s="300" t="s">
        <v>2801</v>
      </c>
      <c r="B160" s="302" t="s">
        <v>2802</v>
      </c>
      <c r="C160" s="308"/>
      <c r="D160" s="308"/>
      <c r="E160" s="212" t="s">
        <v>71</v>
      </c>
    </row>
    <row r="161" ht="18.75" spans="1:5">
      <c r="A161" s="300" t="s">
        <v>2803</v>
      </c>
      <c r="B161" s="302" t="s">
        <v>2804</v>
      </c>
      <c r="C161" s="308"/>
      <c r="D161" s="308"/>
      <c r="E161" s="212" t="s">
        <v>71</v>
      </c>
    </row>
    <row r="162" ht="18.75" spans="1:5">
      <c r="A162" s="300" t="s">
        <v>2805</v>
      </c>
      <c r="B162" s="302" t="s">
        <v>2806</v>
      </c>
      <c r="C162" s="308"/>
      <c r="D162" s="308"/>
      <c r="E162" s="212" t="s">
        <v>71</v>
      </c>
    </row>
    <row r="163" ht="18.75" spans="1:5">
      <c r="A163" s="300" t="s">
        <v>2807</v>
      </c>
      <c r="B163" s="302" t="s">
        <v>2808</v>
      </c>
      <c r="C163" s="308"/>
      <c r="D163" s="308"/>
      <c r="E163" s="212" t="s">
        <v>71</v>
      </c>
    </row>
    <row r="164" ht="18.75" spans="1:5">
      <c r="A164" s="300" t="s">
        <v>2809</v>
      </c>
      <c r="B164" s="302" t="s">
        <v>2810</v>
      </c>
      <c r="C164" s="308">
        <v>6</v>
      </c>
      <c r="D164" s="308"/>
      <c r="E164" s="208">
        <f>(D164-C164)/C164</f>
        <v>-1</v>
      </c>
    </row>
    <row r="165" ht="18.75" spans="1:5">
      <c r="A165" s="300" t="s">
        <v>2811</v>
      </c>
      <c r="B165" s="302" t="s">
        <v>2812</v>
      </c>
      <c r="C165" s="308"/>
      <c r="D165" s="308"/>
      <c r="E165" s="212" t="s">
        <v>71</v>
      </c>
    </row>
    <row r="166" ht="18.75" spans="1:5">
      <c r="A166" s="300" t="s">
        <v>2813</v>
      </c>
      <c r="B166" s="302" t="s">
        <v>2814</v>
      </c>
      <c r="C166" s="308"/>
      <c r="D166" s="308"/>
      <c r="E166" s="212" t="s">
        <v>71</v>
      </c>
    </row>
    <row r="167" ht="37.5" spans="1:5">
      <c r="A167" s="300" t="s">
        <v>2815</v>
      </c>
      <c r="B167" s="302" t="s">
        <v>2816</v>
      </c>
      <c r="C167" s="308"/>
      <c r="D167" s="308"/>
      <c r="E167" s="212" t="s">
        <v>71</v>
      </c>
    </row>
    <row r="168" ht="18.75" spans="1:5">
      <c r="A168" s="300" t="s">
        <v>2817</v>
      </c>
      <c r="B168" s="302" t="s">
        <v>2739</v>
      </c>
      <c r="C168" s="308"/>
      <c r="D168" s="308"/>
      <c r="E168" s="212" t="s">
        <v>71</v>
      </c>
    </row>
    <row r="169" ht="37.5" spans="1:5">
      <c r="A169" s="300" t="s">
        <v>2818</v>
      </c>
      <c r="B169" s="302" t="s">
        <v>2819</v>
      </c>
      <c r="C169" s="308"/>
      <c r="D169" s="308"/>
      <c r="E169" s="212" t="s">
        <v>71</v>
      </c>
    </row>
    <row r="170" ht="18.75" spans="1:5">
      <c r="A170" s="300" t="s">
        <v>2820</v>
      </c>
      <c r="B170" s="301" t="s">
        <v>2821</v>
      </c>
      <c r="C170" s="308"/>
      <c r="D170" s="308"/>
      <c r="E170" s="212" t="s">
        <v>71</v>
      </c>
    </row>
    <row r="171" ht="18.75" spans="1:5">
      <c r="A171" s="300" t="s">
        <v>2822</v>
      </c>
      <c r="B171" s="302" t="s">
        <v>2739</v>
      </c>
      <c r="C171" s="308"/>
      <c r="D171" s="308"/>
      <c r="E171" s="212" t="s">
        <v>71</v>
      </c>
    </row>
    <row r="172" ht="37.5" spans="1:5">
      <c r="A172" s="300" t="s">
        <v>2823</v>
      </c>
      <c r="B172" s="302" t="s">
        <v>2824</v>
      </c>
      <c r="C172" s="308"/>
      <c r="D172" s="308"/>
      <c r="E172" s="212" t="s">
        <v>71</v>
      </c>
    </row>
    <row r="173" ht="18.75" spans="1:5">
      <c r="A173" s="300" t="s">
        <v>2825</v>
      </c>
      <c r="B173" s="302" t="s">
        <v>2826</v>
      </c>
      <c r="C173" s="308"/>
      <c r="D173" s="308"/>
      <c r="E173" s="212" t="s">
        <v>71</v>
      </c>
    </row>
    <row r="174" ht="18.75" spans="1:5">
      <c r="A174" s="300" t="s">
        <v>2827</v>
      </c>
      <c r="B174" s="302" t="s">
        <v>2828</v>
      </c>
      <c r="C174" s="308"/>
      <c r="D174" s="308"/>
      <c r="E174" s="212" t="s">
        <v>71</v>
      </c>
    </row>
    <row r="175" ht="18.75" spans="1:5">
      <c r="A175" s="300" t="s">
        <v>2829</v>
      </c>
      <c r="B175" s="302" t="s">
        <v>2758</v>
      </c>
      <c r="C175" s="308"/>
      <c r="D175" s="308"/>
      <c r="E175" s="212" t="s">
        <v>71</v>
      </c>
    </row>
    <row r="176" ht="18.75" spans="1:5">
      <c r="A176" s="300" t="s">
        <v>2830</v>
      </c>
      <c r="B176" s="302" t="s">
        <v>2762</v>
      </c>
      <c r="C176" s="308"/>
      <c r="D176" s="308"/>
      <c r="E176" s="212" t="s">
        <v>71</v>
      </c>
    </row>
    <row r="177" ht="37.5" spans="1:5">
      <c r="A177" s="300" t="s">
        <v>2831</v>
      </c>
      <c r="B177" s="302" t="s">
        <v>2832</v>
      </c>
      <c r="C177" s="308"/>
      <c r="D177" s="308"/>
      <c r="E177" s="212" t="s">
        <v>71</v>
      </c>
    </row>
    <row r="178" ht="18.75" spans="1:5">
      <c r="A178" s="297" t="s">
        <v>2833</v>
      </c>
      <c r="B178" s="298" t="s">
        <v>2834</v>
      </c>
      <c r="C178" s="308"/>
      <c r="D178" s="308"/>
      <c r="E178" s="212" t="s">
        <v>71</v>
      </c>
    </row>
    <row r="179" ht="18.75" spans="1:5">
      <c r="A179" s="300" t="s">
        <v>2835</v>
      </c>
      <c r="B179" s="301" t="s">
        <v>2836</v>
      </c>
      <c r="C179" s="308"/>
      <c r="D179" s="308"/>
      <c r="E179" s="212" t="s">
        <v>71</v>
      </c>
    </row>
    <row r="180" ht="18.75" spans="1:5">
      <c r="A180" s="300" t="s">
        <v>2837</v>
      </c>
      <c r="B180" s="302" t="s">
        <v>2838</v>
      </c>
      <c r="C180" s="308"/>
      <c r="D180" s="308"/>
      <c r="E180" s="212" t="s">
        <v>71</v>
      </c>
    </row>
    <row r="181" ht="18.75" spans="1:5">
      <c r="A181" s="300" t="s">
        <v>2839</v>
      </c>
      <c r="B181" s="302" t="s">
        <v>2840</v>
      </c>
      <c r="C181" s="308"/>
      <c r="D181" s="308"/>
      <c r="E181" s="212" t="s">
        <v>71</v>
      </c>
    </row>
    <row r="182" ht="18.75" spans="1:5">
      <c r="A182" s="297">
        <v>221</v>
      </c>
      <c r="B182" s="298" t="s">
        <v>2841</v>
      </c>
      <c r="C182" s="308">
        <f>SUM(C183)</f>
        <v>0</v>
      </c>
      <c r="D182" s="308">
        <f>SUM(D183)</f>
        <v>2760</v>
      </c>
      <c r="E182" s="212" t="s">
        <v>71</v>
      </c>
    </row>
    <row r="183" ht="18.75" spans="1:5">
      <c r="A183" s="300">
        <v>22198</v>
      </c>
      <c r="B183" s="301" t="s">
        <v>2605</v>
      </c>
      <c r="C183" s="308">
        <f>SUM(C184)</f>
        <v>0</v>
      </c>
      <c r="D183" s="308">
        <f>SUM(D184)</f>
        <v>2760</v>
      </c>
      <c r="E183" s="212" t="s">
        <v>71</v>
      </c>
    </row>
    <row r="184" ht="18.75" spans="1:5">
      <c r="A184" s="300">
        <v>2219899</v>
      </c>
      <c r="B184" s="302" t="s">
        <v>2842</v>
      </c>
      <c r="C184" s="308"/>
      <c r="D184" s="308">
        <v>2760</v>
      </c>
      <c r="E184" s="212" t="s">
        <v>71</v>
      </c>
    </row>
    <row r="185" ht="18.75" spans="1:5">
      <c r="A185" s="297" t="s">
        <v>2843</v>
      </c>
      <c r="B185" s="298" t="s">
        <v>2844</v>
      </c>
      <c r="C185" s="308">
        <f>SUM(C186,C190,C199,C211)</f>
        <v>6831</v>
      </c>
      <c r="D185" s="308">
        <f>SUM(D186,D190,D199,D211)</f>
        <v>3236</v>
      </c>
      <c r="E185" s="208">
        <f>(D185-C185)/C185</f>
        <v>-0.5262772654077</v>
      </c>
    </row>
    <row r="186" ht="37.5" spans="1:5">
      <c r="A186" s="300" t="s">
        <v>2845</v>
      </c>
      <c r="B186" s="301" t="s">
        <v>2846</v>
      </c>
      <c r="C186" s="308">
        <f>SUM(C187:C189)</f>
        <v>0</v>
      </c>
      <c r="D186" s="308">
        <f>SUM(D187:D189)</f>
        <v>0</v>
      </c>
      <c r="E186" s="212" t="s">
        <v>71</v>
      </c>
    </row>
    <row r="187" ht="18.75" spans="1:5">
      <c r="A187" s="300" t="s">
        <v>2847</v>
      </c>
      <c r="B187" s="302" t="s">
        <v>2848</v>
      </c>
      <c r="C187" s="308"/>
      <c r="D187" s="308"/>
      <c r="E187" s="212" t="s">
        <v>71</v>
      </c>
    </row>
    <row r="188" ht="37.5" spans="1:5">
      <c r="A188" s="300" t="s">
        <v>2849</v>
      </c>
      <c r="B188" s="302" t="s">
        <v>2850</v>
      </c>
      <c r="C188" s="308"/>
      <c r="D188" s="308"/>
      <c r="E188" s="212" t="s">
        <v>71</v>
      </c>
    </row>
    <row r="189" ht="18.75" spans="1:5">
      <c r="A189" s="300" t="s">
        <v>2851</v>
      </c>
      <c r="B189" s="302" t="s">
        <v>2852</v>
      </c>
      <c r="C189" s="308"/>
      <c r="D189" s="308"/>
      <c r="E189" s="212" t="s">
        <v>71</v>
      </c>
    </row>
    <row r="190" ht="18.75" spans="1:5">
      <c r="A190" s="300" t="s">
        <v>2853</v>
      </c>
      <c r="B190" s="301" t="s">
        <v>2854</v>
      </c>
      <c r="C190" s="308"/>
      <c r="D190" s="308"/>
      <c r="E190" s="212" t="s">
        <v>71</v>
      </c>
    </row>
    <row r="191" ht="18.75" spans="1:5">
      <c r="A191" s="300" t="s">
        <v>2855</v>
      </c>
      <c r="B191" s="302" t="s">
        <v>2856</v>
      </c>
      <c r="C191" s="308"/>
      <c r="D191" s="308"/>
      <c r="E191" s="212" t="s">
        <v>71</v>
      </c>
    </row>
    <row r="192" ht="18.75" spans="1:5">
      <c r="A192" s="300" t="s">
        <v>2857</v>
      </c>
      <c r="B192" s="302" t="s">
        <v>2858</v>
      </c>
      <c r="C192" s="308"/>
      <c r="D192" s="308"/>
      <c r="E192" s="212" t="s">
        <v>71</v>
      </c>
    </row>
    <row r="193" ht="18.75" spans="1:5">
      <c r="A193" s="300" t="s">
        <v>2859</v>
      </c>
      <c r="B193" s="302" t="s">
        <v>2860</v>
      </c>
      <c r="C193" s="308"/>
      <c r="D193" s="308"/>
      <c r="E193" s="212" t="s">
        <v>71</v>
      </c>
    </row>
    <row r="194" ht="18.75" spans="1:5">
      <c r="A194" s="300" t="s">
        <v>2861</v>
      </c>
      <c r="B194" s="302" t="s">
        <v>2862</v>
      </c>
      <c r="C194" s="308"/>
      <c r="D194" s="308"/>
      <c r="E194" s="212" t="s">
        <v>71</v>
      </c>
    </row>
    <row r="195" ht="18.75" spans="1:5">
      <c r="A195" s="300" t="s">
        <v>2863</v>
      </c>
      <c r="B195" s="302" t="s">
        <v>2864</v>
      </c>
      <c r="C195" s="308"/>
      <c r="D195" s="308"/>
      <c r="E195" s="212" t="s">
        <v>71</v>
      </c>
    </row>
    <row r="196" ht="18.75" spans="1:5">
      <c r="A196" s="300" t="s">
        <v>2865</v>
      </c>
      <c r="B196" s="302" t="s">
        <v>2866</v>
      </c>
      <c r="C196" s="308"/>
      <c r="D196" s="308"/>
      <c r="E196" s="212" t="s">
        <v>71</v>
      </c>
    </row>
    <row r="197" ht="18.75" spans="1:5">
      <c r="A197" s="300" t="s">
        <v>2867</v>
      </c>
      <c r="B197" s="302" t="s">
        <v>2868</v>
      </c>
      <c r="C197" s="308"/>
      <c r="D197" s="308"/>
      <c r="E197" s="212" t="s">
        <v>71</v>
      </c>
    </row>
    <row r="198" ht="18.75" spans="1:5">
      <c r="A198" s="300" t="s">
        <v>2869</v>
      </c>
      <c r="B198" s="302" t="s">
        <v>2870</v>
      </c>
      <c r="C198" s="308"/>
      <c r="D198" s="308"/>
      <c r="E198" s="212" t="s">
        <v>71</v>
      </c>
    </row>
    <row r="199" ht="18.75" spans="1:5">
      <c r="A199" s="300" t="s">
        <v>2871</v>
      </c>
      <c r="B199" s="301" t="s">
        <v>2872</v>
      </c>
      <c r="C199" s="308">
        <f>SUM(C200:C210)</f>
        <v>2990</v>
      </c>
      <c r="D199" s="308">
        <f>SUM(D200:D210)</f>
        <v>3236</v>
      </c>
      <c r="E199" s="208">
        <f>(D199-C199)/C199</f>
        <v>0.0822742474916388</v>
      </c>
    </row>
    <row r="200" ht="37.5" spans="1:5">
      <c r="A200" s="310">
        <v>2296001</v>
      </c>
      <c r="B200" s="302" t="s">
        <v>2873</v>
      </c>
      <c r="C200" s="308"/>
      <c r="D200" s="308"/>
      <c r="E200" s="212" t="s">
        <v>71</v>
      </c>
    </row>
    <row r="201" ht="18.75" spans="1:5">
      <c r="A201" s="300" t="s">
        <v>2874</v>
      </c>
      <c r="B201" s="302" t="s">
        <v>2875</v>
      </c>
      <c r="C201" s="308">
        <v>1163</v>
      </c>
      <c r="D201" s="308">
        <v>1689</v>
      </c>
      <c r="E201" s="208">
        <f>(D201-C201)/C201</f>
        <v>0.452278589853826</v>
      </c>
    </row>
    <row r="202" ht="18.75" spans="1:5">
      <c r="A202" s="300" t="s">
        <v>2876</v>
      </c>
      <c r="B202" s="302" t="s">
        <v>2877</v>
      </c>
      <c r="C202" s="308">
        <v>1494</v>
      </c>
      <c r="D202" s="308">
        <v>1379</v>
      </c>
      <c r="E202" s="208">
        <f>(D202-C202)/C202</f>
        <v>-0.0769745649263722</v>
      </c>
    </row>
    <row r="203" ht="18.75" spans="1:5">
      <c r="A203" s="300" t="s">
        <v>2878</v>
      </c>
      <c r="B203" s="302" t="s">
        <v>2879</v>
      </c>
      <c r="C203" s="308">
        <v>10</v>
      </c>
      <c r="D203" s="308"/>
      <c r="E203" s="208">
        <f>(D203-C203)/C203</f>
        <v>-1</v>
      </c>
    </row>
    <row r="204" ht="18.75" spans="1:5">
      <c r="A204" s="300" t="s">
        <v>2880</v>
      </c>
      <c r="B204" s="302" t="s">
        <v>2881</v>
      </c>
      <c r="C204" s="308"/>
      <c r="D204" s="308"/>
      <c r="E204" s="212" t="s">
        <v>71</v>
      </c>
    </row>
    <row r="205" ht="18.75" spans="1:5">
      <c r="A205" s="300" t="s">
        <v>2882</v>
      </c>
      <c r="B205" s="302" t="s">
        <v>2883</v>
      </c>
      <c r="C205" s="308">
        <v>234</v>
      </c>
      <c r="D205" s="308">
        <v>149</v>
      </c>
      <c r="E205" s="208">
        <f>(D205-C205)/C205</f>
        <v>-0.363247863247863</v>
      </c>
    </row>
    <row r="206" ht="18.75" spans="1:5">
      <c r="A206" s="300" t="s">
        <v>2884</v>
      </c>
      <c r="B206" s="302" t="s">
        <v>2885</v>
      </c>
      <c r="C206" s="308"/>
      <c r="D206" s="308"/>
      <c r="E206" s="212" t="s">
        <v>71</v>
      </c>
    </row>
    <row r="207" ht="18.75" spans="1:5">
      <c r="A207" s="300" t="s">
        <v>2886</v>
      </c>
      <c r="B207" s="302" t="s">
        <v>2887</v>
      </c>
      <c r="C207" s="308"/>
      <c r="D207" s="308"/>
      <c r="E207" s="212" t="s">
        <v>71</v>
      </c>
    </row>
    <row r="208" ht="18.75" spans="1:5">
      <c r="A208" s="300" t="s">
        <v>2888</v>
      </c>
      <c r="B208" s="302" t="s">
        <v>2889</v>
      </c>
      <c r="C208" s="308"/>
      <c r="D208" s="308"/>
      <c r="E208" s="212" t="s">
        <v>71</v>
      </c>
    </row>
    <row r="209" ht="18.75" spans="1:5">
      <c r="A209" s="300" t="s">
        <v>2890</v>
      </c>
      <c r="B209" s="302" t="s">
        <v>2891</v>
      </c>
      <c r="C209" s="308"/>
      <c r="D209" s="308"/>
      <c r="E209" s="212" t="s">
        <v>71</v>
      </c>
    </row>
    <row r="210" ht="18.75" spans="1:5">
      <c r="A210" s="300" t="s">
        <v>2892</v>
      </c>
      <c r="B210" s="302" t="s">
        <v>2893</v>
      </c>
      <c r="C210" s="308">
        <v>89</v>
      </c>
      <c r="D210" s="308">
        <v>19</v>
      </c>
      <c r="E210" s="208">
        <f>(D210-C210)/C210</f>
        <v>-0.786516853932584</v>
      </c>
    </row>
    <row r="211" ht="18.75" spans="1:5">
      <c r="A211" s="300">
        <v>22998</v>
      </c>
      <c r="B211" s="311" t="s">
        <v>2894</v>
      </c>
      <c r="C211" s="308">
        <v>3841</v>
      </c>
      <c r="D211" s="308"/>
      <c r="E211" s="208">
        <f>(D211-C211)/C211</f>
        <v>-1</v>
      </c>
    </row>
    <row r="212" ht="18.75" spans="1:5">
      <c r="A212" s="297" t="s">
        <v>2895</v>
      </c>
      <c r="B212" s="298" t="s">
        <v>2896</v>
      </c>
      <c r="C212" s="308">
        <f>SUM(C213:C228)</f>
        <v>30198</v>
      </c>
      <c r="D212" s="308">
        <f>SUM(D213:D228)</f>
        <v>31351</v>
      </c>
      <c r="E212" s="208">
        <f>(D212-C212)/C212</f>
        <v>0.0381813365123518</v>
      </c>
    </row>
    <row r="213" ht="37.5" spans="1:5">
      <c r="A213" s="300" t="s">
        <v>2897</v>
      </c>
      <c r="B213" s="302" t="s">
        <v>2898</v>
      </c>
      <c r="C213" s="308"/>
      <c r="D213" s="308"/>
      <c r="E213" s="212" t="s">
        <v>71</v>
      </c>
    </row>
    <row r="214" ht="18.75" spans="1:5">
      <c r="A214" s="300" t="s">
        <v>2899</v>
      </c>
      <c r="B214" s="302" t="s">
        <v>2900</v>
      </c>
      <c r="C214" s="308"/>
      <c r="D214" s="308"/>
      <c r="E214" s="212" t="s">
        <v>71</v>
      </c>
    </row>
    <row r="215" ht="18.75" spans="1:5">
      <c r="A215" s="300" t="s">
        <v>2901</v>
      </c>
      <c r="B215" s="302" t="s">
        <v>2902</v>
      </c>
      <c r="C215" s="308"/>
      <c r="D215" s="308"/>
      <c r="E215" s="212" t="s">
        <v>71</v>
      </c>
    </row>
    <row r="216" ht="18.75" spans="1:5">
      <c r="A216" s="300" t="s">
        <v>2903</v>
      </c>
      <c r="B216" s="302" t="s">
        <v>2904</v>
      </c>
      <c r="C216" s="308"/>
      <c r="D216" s="308"/>
      <c r="E216" s="212" t="s">
        <v>71</v>
      </c>
    </row>
    <row r="217" ht="18.75" spans="1:5">
      <c r="A217" s="300" t="s">
        <v>2905</v>
      </c>
      <c r="B217" s="302" t="s">
        <v>2906</v>
      </c>
      <c r="C217" s="308"/>
      <c r="D217" s="308"/>
      <c r="E217" s="212" t="s">
        <v>71</v>
      </c>
    </row>
    <row r="218" ht="18.75" spans="1:5">
      <c r="A218" s="300" t="s">
        <v>2907</v>
      </c>
      <c r="B218" s="302" t="s">
        <v>2908</v>
      </c>
      <c r="C218" s="308"/>
      <c r="D218" s="308"/>
      <c r="E218" s="212" t="s">
        <v>71</v>
      </c>
    </row>
    <row r="219" ht="18.75" spans="1:5">
      <c r="A219" s="300" t="s">
        <v>2909</v>
      </c>
      <c r="B219" s="302" t="s">
        <v>2910</v>
      </c>
      <c r="C219" s="308"/>
      <c r="D219" s="308"/>
      <c r="E219" s="212" t="s">
        <v>71</v>
      </c>
    </row>
    <row r="220" ht="18.75" spans="1:5">
      <c r="A220" s="300" t="s">
        <v>2911</v>
      </c>
      <c r="B220" s="302" t="s">
        <v>2912</v>
      </c>
      <c r="C220" s="308"/>
      <c r="D220" s="308"/>
      <c r="E220" s="212" t="s">
        <v>71</v>
      </c>
    </row>
    <row r="221" ht="18.75" spans="1:5">
      <c r="A221" s="300" t="s">
        <v>2913</v>
      </c>
      <c r="B221" s="302" t="s">
        <v>2914</v>
      </c>
      <c r="C221" s="308"/>
      <c r="D221" s="308"/>
      <c r="E221" s="212" t="s">
        <v>71</v>
      </c>
    </row>
    <row r="222" ht="18.75" spans="1:5">
      <c r="A222" s="300" t="s">
        <v>2915</v>
      </c>
      <c r="B222" s="302" t="s">
        <v>2916</v>
      </c>
      <c r="C222" s="308"/>
      <c r="D222" s="308"/>
      <c r="E222" s="212" t="s">
        <v>71</v>
      </c>
    </row>
    <row r="223" ht="18.75" spans="1:5">
      <c r="A223" s="300" t="s">
        <v>2917</v>
      </c>
      <c r="B223" s="302" t="s">
        <v>2918</v>
      </c>
      <c r="C223" s="308"/>
      <c r="D223" s="308"/>
      <c r="E223" s="212" t="s">
        <v>71</v>
      </c>
    </row>
    <row r="224" ht="18.75" spans="1:5">
      <c r="A224" s="300" t="s">
        <v>2919</v>
      </c>
      <c r="B224" s="302" t="s">
        <v>2920</v>
      </c>
      <c r="C224" s="308"/>
      <c r="D224" s="308"/>
      <c r="E224" s="212" t="s">
        <v>71</v>
      </c>
    </row>
    <row r="225" ht="18.75" spans="1:5">
      <c r="A225" s="300" t="s">
        <v>2921</v>
      </c>
      <c r="B225" s="302" t="s">
        <v>2922</v>
      </c>
      <c r="C225" s="308"/>
      <c r="D225" s="308"/>
      <c r="E225" s="212" t="s">
        <v>71</v>
      </c>
    </row>
    <row r="226" ht="18.75" spans="1:5">
      <c r="A226" s="300" t="s">
        <v>2923</v>
      </c>
      <c r="B226" s="302" t="s">
        <v>2924</v>
      </c>
      <c r="C226" s="308">
        <v>23013</v>
      </c>
      <c r="D226" s="308">
        <v>23023</v>
      </c>
      <c r="E226" s="208">
        <f>(D226-C226)/C226</f>
        <v>0.00043453700082562</v>
      </c>
    </row>
    <row r="227" ht="37.5" spans="1:5">
      <c r="A227" s="300" t="s">
        <v>2925</v>
      </c>
      <c r="B227" s="302" t="s">
        <v>2926</v>
      </c>
      <c r="C227" s="308">
        <v>5865</v>
      </c>
      <c r="D227" s="308">
        <v>5288</v>
      </c>
      <c r="E227" s="208">
        <f>(D227-C227)/C227</f>
        <v>-0.0983802216538789</v>
      </c>
    </row>
    <row r="228" ht="18.75" spans="1:5">
      <c r="A228" s="300" t="s">
        <v>2927</v>
      </c>
      <c r="B228" s="302" t="s">
        <v>2928</v>
      </c>
      <c r="C228" s="308">
        <v>1320</v>
      </c>
      <c r="D228" s="308">
        <v>3040</v>
      </c>
      <c r="E228" s="208">
        <f>(D228-C228)/C228</f>
        <v>1.3030303030303</v>
      </c>
    </row>
    <row r="229" ht="18.75" spans="1:5">
      <c r="A229" s="297" t="s">
        <v>2929</v>
      </c>
      <c r="B229" s="298" t="s">
        <v>2930</v>
      </c>
      <c r="C229" s="308">
        <f>SUM(C230)</f>
        <v>400</v>
      </c>
      <c r="D229" s="308">
        <f>SUM(D230)</f>
        <v>300</v>
      </c>
      <c r="E229" s="208">
        <f>(D229-C229)/C229</f>
        <v>-0.25</v>
      </c>
    </row>
    <row r="230" ht="18.75" spans="1:5">
      <c r="A230" s="310">
        <v>23304</v>
      </c>
      <c r="B230" s="301" t="s">
        <v>2931</v>
      </c>
      <c r="C230" s="308">
        <f>SUM(C231:C246)</f>
        <v>400</v>
      </c>
      <c r="D230" s="308">
        <f>SUM(D231:D246)</f>
        <v>300</v>
      </c>
      <c r="E230" s="208">
        <f>(D230-C230)/C230</f>
        <v>-0.25</v>
      </c>
    </row>
    <row r="231" ht="37.5" spans="1:5">
      <c r="A231" s="300" t="s">
        <v>2932</v>
      </c>
      <c r="B231" s="302" t="s">
        <v>2933</v>
      </c>
      <c r="C231" s="308"/>
      <c r="D231" s="308"/>
      <c r="E231" s="212" t="s">
        <v>71</v>
      </c>
    </row>
    <row r="232" ht="18.75" spans="1:5">
      <c r="A232" s="300" t="s">
        <v>2934</v>
      </c>
      <c r="B232" s="302" t="s">
        <v>2935</v>
      </c>
      <c r="C232" s="308"/>
      <c r="D232" s="308"/>
      <c r="E232" s="212" t="s">
        <v>71</v>
      </c>
    </row>
    <row r="233" ht="37.5" spans="1:5">
      <c r="A233" s="300" t="s">
        <v>2936</v>
      </c>
      <c r="B233" s="302" t="s">
        <v>2937</v>
      </c>
      <c r="C233" s="308"/>
      <c r="D233" s="308"/>
      <c r="E233" s="212" t="s">
        <v>71</v>
      </c>
    </row>
    <row r="234" ht="18.75" spans="1:5">
      <c r="A234" s="300" t="s">
        <v>2938</v>
      </c>
      <c r="B234" s="302" t="s">
        <v>2939</v>
      </c>
      <c r="C234" s="308"/>
      <c r="D234" s="308"/>
      <c r="E234" s="212" t="s">
        <v>71</v>
      </c>
    </row>
    <row r="235" ht="18.75" spans="1:5">
      <c r="A235" s="300" t="s">
        <v>2940</v>
      </c>
      <c r="B235" s="302" t="s">
        <v>2941</v>
      </c>
      <c r="C235" s="308"/>
      <c r="D235" s="308"/>
      <c r="E235" s="212" t="s">
        <v>71</v>
      </c>
    </row>
    <row r="236" ht="18.75" spans="1:5">
      <c r="A236" s="300" t="s">
        <v>2942</v>
      </c>
      <c r="B236" s="302" t="s">
        <v>2943</v>
      </c>
      <c r="C236" s="308"/>
      <c r="D236" s="308"/>
      <c r="E236" s="212" t="s">
        <v>71</v>
      </c>
    </row>
    <row r="237" ht="18.75" spans="1:5">
      <c r="A237" s="300" t="s">
        <v>2944</v>
      </c>
      <c r="B237" s="302" t="s">
        <v>2945</v>
      </c>
      <c r="C237" s="308"/>
      <c r="D237" s="308"/>
      <c r="E237" s="212" t="s">
        <v>71</v>
      </c>
    </row>
    <row r="238" ht="18.75" spans="1:5">
      <c r="A238" s="300" t="s">
        <v>2946</v>
      </c>
      <c r="B238" s="302" t="s">
        <v>2947</v>
      </c>
      <c r="C238" s="308"/>
      <c r="D238" s="308"/>
      <c r="E238" s="212" t="s">
        <v>71</v>
      </c>
    </row>
    <row r="239" ht="37.5" spans="1:5">
      <c r="A239" s="300" t="s">
        <v>2948</v>
      </c>
      <c r="B239" s="302" t="s">
        <v>2949</v>
      </c>
      <c r="C239" s="308"/>
      <c r="D239" s="308"/>
      <c r="E239" s="212" t="s">
        <v>71</v>
      </c>
    </row>
    <row r="240" ht="18.75" spans="1:5">
      <c r="A240" s="300" t="s">
        <v>2950</v>
      </c>
      <c r="B240" s="302" t="s">
        <v>2951</v>
      </c>
      <c r="C240" s="308"/>
      <c r="D240" s="308"/>
      <c r="E240" s="212" t="s">
        <v>71</v>
      </c>
    </row>
    <row r="241" ht="18.75" spans="1:5">
      <c r="A241" s="300" t="s">
        <v>2952</v>
      </c>
      <c r="B241" s="302" t="s">
        <v>2953</v>
      </c>
      <c r="C241" s="308"/>
      <c r="D241" s="308"/>
      <c r="E241" s="212" t="s">
        <v>71</v>
      </c>
    </row>
    <row r="242" ht="18.75" spans="1:5">
      <c r="A242" s="300" t="s">
        <v>2954</v>
      </c>
      <c r="B242" s="302" t="s">
        <v>2955</v>
      </c>
      <c r="C242" s="308"/>
      <c r="D242" s="308"/>
      <c r="E242" s="212" t="s">
        <v>71</v>
      </c>
    </row>
    <row r="243" ht="18.75" spans="1:5">
      <c r="A243" s="300" t="s">
        <v>2956</v>
      </c>
      <c r="B243" s="302" t="s">
        <v>2957</v>
      </c>
      <c r="C243" s="308"/>
      <c r="D243" s="308"/>
      <c r="E243" s="212" t="s">
        <v>71</v>
      </c>
    </row>
    <row r="244" ht="18.75" spans="1:5">
      <c r="A244" s="300" t="s">
        <v>2958</v>
      </c>
      <c r="B244" s="302" t="s">
        <v>2959</v>
      </c>
      <c r="C244" s="308">
        <v>100</v>
      </c>
      <c r="D244" s="308"/>
      <c r="E244" s="208">
        <f>(D244-C244)/C244</f>
        <v>-1</v>
      </c>
    </row>
    <row r="245" ht="37.5" spans="1:5">
      <c r="A245" s="300" t="s">
        <v>2960</v>
      </c>
      <c r="B245" s="302" t="s">
        <v>2961</v>
      </c>
      <c r="C245" s="308"/>
      <c r="D245" s="308">
        <v>30</v>
      </c>
      <c r="E245" s="212" t="s">
        <v>71</v>
      </c>
    </row>
    <row r="246" ht="18.75" spans="1:5">
      <c r="A246" s="300" t="s">
        <v>2962</v>
      </c>
      <c r="B246" s="302" t="s">
        <v>2963</v>
      </c>
      <c r="C246" s="308">
        <v>300</v>
      </c>
      <c r="D246" s="308">
        <v>270</v>
      </c>
      <c r="E246" s="208">
        <f>(D246-C246)/C246</f>
        <v>-0.1</v>
      </c>
    </row>
    <row r="247" ht="18.75" spans="1:5">
      <c r="A247" s="312" t="s">
        <v>2964</v>
      </c>
      <c r="B247" s="298" t="s">
        <v>2965</v>
      </c>
      <c r="C247" s="308"/>
      <c r="D247" s="308"/>
      <c r="E247" s="212" t="s">
        <v>71</v>
      </c>
    </row>
    <row r="248" ht="18.75" spans="1:5">
      <c r="A248" s="310" t="s">
        <v>2966</v>
      </c>
      <c r="B248" s="301" t="s">
        <v>2967</v>
      </c>
      <c r="C248" s="308"/>
      <c r="D248" s="308"/>
      <c r="E248" s="212" t="s">
        <v>71</v>
      </c>
    </row>
    <row r="249" ht="18.75" spans="1:5">
      <c r="A249" s="310" t="s">
        <v>2968</v>
      </c>
      <c r="B249" s="302" t="s">
        <v>2969</v>
      </c>
      <c r="C249" s="308"/>
      <c r="D249" s="308"/>
      <c r="E249" s="212" t="s">
        <v>71</v>
      </c>
    </row>
    <row r="250" ht="18.75" spans="1:5">
      <c r="A250" s="310" t="s">
        <v>2970</v>
      </c>
      <c r="B250" s="302" t="s">
        <v>2971</v>
      </c>
      <c r="C250" s="308"/>
      <c r="D250" s="308"/>
      <c r="E250" s="212" t="s">
        <v>71</v>
      </c>
    </row>
    <row r="251" ht="18.75" spans="1:5">
      <c r="A251" s="310" t="s">
        <v>2972</v>
      </c>
      <c r="B251" s="302" t="s">
        <v>2973</v>
      </c>
      <c r="C251" s="308"/>
      <c r="D251" s="308"/>
      <c r="E251" s="212" t="s">
        <v>71</v>
      </c>
    </row>
    <row r="252" ht="18.75" spans="1:5">
      <c r="A252" s="310" t="s">
        <v>2974</v>
      </c>
      <c r="B252" s="302" t="s">
        <v>2975</v>
      </c>
      <c r="C252" s="308"/>
      <c r="D252" s="308"/>
      <c r="E252" s="212" t="s">
        <v>71</v>
      </c>
    </row>
    <row r="253" ht="18.75" spans="1:5">
      <c r="A253" s="310" t="s">
        <v>2976</v>
      </c>
      <c r="B253" s="302" t="s">
        <v>2977</v>
      </c>
      <c r="C253" s="308"/>
      <c r="D253" s="308"/>
      <c r="E253" s="212" t="s">
        <v>71</v>
      </c>
    </row>
    <row r="254" ht="18.75" spans="1:5">
      <c r="A254" s="310" t="s">
        <v>2978</v>
      </c>
      <c r="B254" s="302" t="s">
        <v>2979</v>
      </c>
      <c r="C254" s="308"/>
      <c r="D254" s="308"/>
      <c r="E254" s="212" t="s">
        <v>71</v>
      </c>
    </row>
    <row r="255" ht="18.75" spans="1:5">
      <c r="A255" s="310" t="s">
        <v>2980</v>
      </c>
      <c r="B255" s="302" t="s">
        <v>2981</v>
      </c>
      <c r="C255" s="308"/>
      <c r="D255" s="308"/>
      <c r="E255" s="212" t="s">
        <v>71</v>
      </c>
    </row>
    <row r="256" ht="18.75" spans="1:5">
      <c r="A256" s="310" t="s">
        <v>2982</v>
      </c>
      <c r="B256" s="302" t="s">
        <v>2983</v>
      </c>
      <c r="C256" s="308"/>
      <c r="D256" s="308"/>
      <c r="E256" s="212" t="s">
        <v>71</v>
      </c>
    </row>
    <row r="257" ht="18.75" spans="1:5">
      <c r="A257" s="310" t="s">
        <v>2984</v>
      </c>
      <c r="B257" s="302" t="s">
        <v>2985</v>
      </c>
      <c r="C257" s="308"/>
      <c r="D257" s="308"/>
      <c r="E257" s="212" t="s">
        <v>71</v>
      </c>
    </row>
    <row r="258" ht="18.75" spans="1:5">
      <c r="A258" s="310" t="s">
        <v>2986</v>
      </c>
      <c r="B258" s="302" t="s">
        <v>2987</v>
      </c>
      <c r="C258" s="308"/>
      <c r="D258" s="308"/>
      <c r="E258" s="212" t="s">
        <v>71</v>
      </c>
    </row>
    <row r="259" ht="18.75" spans="1:5">
      <c r="A259" s="310" t="s">
        <v>2988</v>
      </c>
      <c r="B259" s="302" t="s">
        <v>2989</v>
      </c>
      <c r="C259" s="308"/>
      <c r="D259" s="308"/>
      <c r="E259" s="212" t="s">
        <v>71</v>
      </c>
    </row>
    <row r="260" ht="18.75" spans="1:5">
      <c r="A260" s="310" t="s">
        <v>2990</v>
      </c>
      <c r="B260" s="302" t="s">
        <v>2991</v>
      </c>
      <c r="C260" s="308"/>
      <c r="D260" s="308"/>
      <c r="E260" s="212" t="s">
        <v>71</v>
      </c>
    </row>
    <row r="261" ht="18.75" spans="1:5">
      <c r="A261" s="310" t="s">
        <v>2992</v>
      </c>
      <c r="B261" s="301" t="s">
        <v>2993</v>
      </c>
      <c r="C261" s="308"/>
      <c r="D261" s="308"/>
      <c r="E261" s="212" t="s">
        <v>71</v>
      </c>
    </row>
    <row r="262" ht="18.75" spans="1:5">
      <c r="A262" s="310" t="s">
        <v>2994</v>
      </c>
      <c r="B262" s="302" t="s">
        <v>2995</v>
      </c>
      <c r="C262" s="308"/>
      <c r="D262" s="308"/>
      <c r="E262" s="212" t="s">
        <v>71</v>
      </c>
    </row>
    <row r="263" ht="18.75" spans="1:5">
      <c r="A263" s="310" t="s">
        <v>2996</v>
      </c>
      <c r="B263" s="302" t="s">
        <v>2997</v>
      </c>
      <c r="C263" s="308"/>
      <c r="D263" s="308"/>
      <c r="E263" s="212" t="s">
        <v>71</v>
      </c>
    </row>
    <row r="264" ht="18.75" spans="1:5">
      <c r="A264" s="310" t="s">
        <v>2998</v>
      </c>
      <c r="B264" s="302" t="s">
        <v>2999</v>
      </c>
      <c r="C264" s="308"/>
      <c r="D264" s="308"/>
      <c r="E264" s="212" t="s">
        <v>71</v>
      </c>
    </row>
    <row r="265" ht="18.75" spans="1:5">
      <c r="A265" s="310" t="s">
        <v>3000</v>
      </c>
      <c r="B265" s="302" t="s">
        <v>3001</v>
      </c>
      <c r="C265" s="308"/>
      <c r="D265" s="308"/>
      <c r="E265" s="212" t="s">
        <v>71</v>
      </c>
    </row>
    <row r="266" ht="18.75" spans="1:5">
      <c r="A266" s="310" t="s">
        <v>3002</v>
      </c>
      <c r="B266" s="302" t="s">
        <v>3003</v>
      </c>
      <c r="C266" s="308"/>
      <c r="D266" s="308"/>
      <c r="E266" s="212" t="s">
        <v>71</v>
      </c>
    </row>
    <row r="267" ht="18.75" spans="1:5">
      <c r="A267" s="310" t="s">
        <v>3004</v>
      </c>
      <c r="B267" s="302" t="s">
        <v>3005</v>
      </c>
      <c r="C267" s="308"/>
      <c r="D267" s="308"/>
      <c r="E267" s="212" t="s">
        <v>71</v>
      </c>
    </row>
    <row r="268" ht="18.75" spans="1:5">
      <c r="A268" s="297"/>
      <c r="B268" s="298"/>
      <c r="C268" s="308"/>
      <c r="D268" s="308"/>
      <c r="E268" s="212" t="s">
        <v>71</v>
      </c>
    </row>
    <row r="269" ht="18.75" spans="1:5">
      <c r="A269" s="313"/>
      <c r="B269" s="314" t="s">
        <v>3006</v>
      </c>
      <c r="C269" s="315">
        <f>SUM(C4,C20,C32,C45,C101,C126,C178,C182,C185,C212,C229,C247)</f>
        <v>45443</v>
      </c>
      <c r="D269" s="315">
        <f>SUM(D4,D20,D32,D45,D101,D126,D178,D182,D185,D212,D229,D247)</f>
        <v>294174</v>
      </c>
      <c r="E269" s="208">
        <f>(D269-C269)/C269</f>
        <v>5.47347226195454</v>
      </c>
    </row>
    <row r="270" ht="18.75" spans="1:5">
      <c r="A270" s="316" t="s">
        <v>3007</v>
      </c>
      <c r="B270" s="317" t="s">
        <v>131</v>
      </c>
      <c r="C270" s="308">
        <f>SUM(C271,C274:C276)</f>
        <v>270</v>
      </c>
      <c r="D270" s="308">
        <f>SUM(D271,D274:D276)</f>
        <v>417</v>
      </c>
      <c r="E270" s="208">
        <f>(D270-C270)/C270</f>
        <v>0.544444444444444</v>
      </c>
    </row>
    <row r="271" ht="18.75" spans="1:5">
      <c r="A271" s="316" t="s">
        <v>3008</v>
      </c>
      <c r="B271" s="318" t="s">
        <v>3009</v>
      </c>
      <c r="C271" s="308">
        <f>SUM(C272:C273)</f>
        <v>0</v>
      </c>
      <c r="D271" s="308">
        <f>SUM(D272:D273)</f>
        <v>0</v>
      </c>
      <c r="E271" s="212" t="s">
        <v>71</v>
      </c>
    </row>
    <row r="272" ht="18.75" spans="1:5">
      <c r="A272" s="319" t="s">
        <v>3010</v>
      </c>
      <c r="B272" s="320" t="s">
        <v>3011</v>
      </c>
      <c r="C272" s="308"/>
      <c r="D272" s="308"/>
      <c r="E272" s="212" t="s">
        <v>71</v>
      </c>
    </row>
    <row r="273" ht="18.75" spans="1:5">
      <c r="A273" s="319" t="s">
        <v>3012</v>
      </c>
      <c r="B273" s="320" t="s">
        <v>3013</v>
      </c>
      <c r="C273" s="308"/>
      <c r="D273" s="308"/>
      <c r="E273" s="212" t="s">
        <v>71</v>
      </c>
    </row>
    <row r="274" ht="18.75" spans="1:5">
      <c r="A274" s="321" t="s">
        <v>3014</v>
      </c>
      <c r="B274" s="322" t="s">
        <v>3015</v>
      </c>
      <c r="C274" s="308"/>
      <c r="D274" s="308"/>
      <c r="E274" s="212" t="s">
        <v>71</v>
      </c>
    </row>
    <row r="275" ht="18.75" spans="1:5">
      <c r="A275" s="321" t="s">
        <v>3016</v>
      </c>
      <c r="B275" s="322" t="s">
        <v>3017</v>
      </c>
      <c r="C275" s="308"/>
      <c r="D275" s="308"/>
      <c r="E275" s="212" t="s">
        <v>71</v>
      </c>
    </row>
    <row r="276" ht="18.75" spans="1:5">
      <c r="A276" s="321" t="s">
        <v>3018</v>
      </c>
      <c r="B276" s="322" t="s">
        <v>3019</v>
      </c>
      <c r="C276" s="308">
        <v>270</v>
      </c>
      <c r="D276" s="308">
        <v>417</v>
      </c>
      <c r="E276" s="208">
        <f t="shared" ref="E276:E278" si="0">(D276-C276)/C276</f>
        <v>0.544444444444444</v>
      </c>
    </row>
    <row r="277" ht="18.75" spans="1:5">
      <c r="A277" s="321" t="s">
        <v>3020</v>
      </c>
      <c r="B277" s="323" t="s">
        <v>3021</v>
      </c>
      <c r="C277" s="308">
        <v>35000</v>
      </c>
      <c r="D277" s="308">
        <v>57778</v>
      </c>
      <c r="E277" s="208">
        <f t="shared" si="0"/>
        <v>0.6508</v>
      </c>
    </row>
    <row r="278" ht="18.75" spans="1:5">
      <c r="A278" s="324"/>
      <c r="B278" s="325" t="s">
        <v>138</v>
      </c>
      <c r="C278" s="315">
        <f>SUM(C269,C270,C277)</f>
        <v>80713</v>
      </c>
      <c r="D278" s="315">
        <f>SUM(D269,D270,D277)</f>
        <v>352369</v>
      </c>
      <c r="E278" s="208">
        <f t="shared" si="0"/>
        <v>3.36570317049298</v>
      </c>
    </row>
  </sheetData>
  <mergeCells count="1">
    <mergeCell ref="B1:E1"/>
  </mergeCells>
  <conditionalFormatting sqref="B19">
    <cfRule type="expression" dxfId="1" priority="3" stopIfTrue="1">
      <formula>"len($A:$A)=3"</formula>
    </cfRule>
  </conditionalFormatting>
  <conditionalFormatting sqref="C19">
    <cfRule type="expression" dxfId="1" priority="1" stopIfTrue="1">
      <formula>"len($A:$A)=3"</formula>
    </cfRule>
  </conditionalFormatting>
  <conditionalFormatting sqref="D19">
    <cfRule type="expression" dxfId="1" priority="2" stopIfTrue="1">
      <formula>"len($A:$A)=3"</formula>
    </cfRule>
  </conditionalFormatting>
  <pageMargins left="0.75" right="0.75" top="1" bottom="1" header="0.5" footer="0.5"/>
  <pageSetup paperSize="9" scale="7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E16"/>
  <sheetViews>
    <sheetView showGridLines="0" showZeros="0" workbookViewId="0">
      <selection activeCell="A16" sqref="A16:D16"/>
    </sheetView>
  </sheetViews>
  <sheetFormatPr defaultColWidth="9" defaultRowHeight="13.5" outlineLevelCol="4"/>
  <cols>
    <col min="1" max="1" width="52.1083333333333" style="201" customWidth="1"/>
    <col min="2" max="4" width="20.6666666666667" style="201" customWidth="1"/>
    <col min="5" max="5" width="9" style="201" hidden="1" customWidth="1"/>
    <col min="6" max="16384" width="9" style="201"/>
  </cols>
  <sheetData>
    <row r="1" s="276" customFormat="1" ht="45" customHeight="1" spans="1:4">
      <c r="A1" s="277" t="str">
        <f>目录!A14</f>
        <v>2-5  2026年官渡区本级政府性基金支出表(对下转移支付)</v>
      </c>
      <c r="B1" s="277"/>
      <c r="C1" s="277"/>
      <c r="D1" s="277"/>
    </row>
    <row r="2" ht="20.1" customHeight="1" spans="1:4">
      <c r="A2" s="278"/>
      <c r="B2" s="279"/>
      <c r="C2" s="280"/>
      <c r="D2" s="280" t="s">
        <v>39</v>
      </c>
    </row>
    <row r="3" ht="45" customHeight="1" spans="1:5">
      <c r="A3" s="194" t="s">
        <v>2444</v>
      </c>
      <c r="B3" s="281" t="s">
        <v>140</v>
      </c>
      <c r="C3" s="281" t="s">
        <v>37</v>
      </c>
      <c r="D3" s="282" t="s">
        <v>141</v>
      </c>
      <c r="E3" s="283" t="s">
        <v>41</v>
      </c>
    </row>
    <row r="4" ht="34.95" customHeight="1" spans="1:5">
      <c r="A4" s="284" t="s">
        <v>2539</v>
      </c>
      <c r="B4" s="285"/>
      <c r="C4" s="285"/>
      <c r="D4" s="286" t="str">
        <f>IFERROR((C4-B4)/B4*100," ")</f>
        <v> </v>
      </c>
      <c r="E4" s="287" t="str">
        <f t="shared" ref="E4:E15" si="0">IF(A4&lt;&gt;"",IF(SUM(B4:C4)&lt;&gt;0,"是","否"),"是")</f>
        <v>否</v>
      </c>
    </row>
    <row r="5" ht="34.95" customHeight="1" spans="1:5">
      <c r="A5" s="284" t="s">
        <v>2572</v>
      </c>
      <c r="B5" s="285"/>
      <c r="C5" s="285"/>
      <c r="D5" s="286" t="str">
        <f t="shared" ref="D5:D15" si="1">IFERROR((C5-B5)/B5*100," ")</f>
        <v> </v>
      </c>
      <c r="E5" s="287" t="str">
        <f t="shared" si="0"/>
        <v>否</v>
      </c>
    </row>
    <row r="6" ht="34.95" customHeight="1" spans="1:5">
      <c r="A6" s="284" t="s">
        <v>2593</v>
      </c>
      <c r="B6" s="285"/>
      <c r="C6" s="285"/>
      <c r="D6" s="286" t="str">
        <f t="shared" si="1"/>
        <v> </v>
      </c>
      <c r="E6" s="287" t="str">
        <f t="shared" si="0"/>
        <v>否</v>
      </c>
    </row>
    <row r="7" ht="34.95" customHeight="1" spans="1:5">
      <c r="A7" s="284" t="s">
        <v>2608</v>
      </c>
      <c r="B7" s="285"/>
      <c r="C7" s="285"/>
      <c r="D7" s="286" t="str">
        <f t="shared" si="1"/>
        <v> </v>
      </c>
      <c r="E7" s="288" t="str">
        <f t="shared" si="0"/>
        <v>否</v>
      </c>
    </row>
    <row r="8" ht="34.95" customHeight="1" spans="1:5">
      <c r="A8" s="284" t="s">
        <v>2700</v>
      </c>
      <c r="B8" s="285"/>
      <c r="C8" s="285"/>
      <c r="D8" s="286" t="str">
        <f t="shared" si="1"/>
        <v> </v>
      </c>
      <c r="E8" s="287" t="str">
        <f t="shared" si="0"/>
        <v>否</v>
      </c>
    </row>
    <row r="9" ht="34.95" customHeight="1" spans="1:5">
      <c r="A9" s="284" t="s">
        <v>2735</v>
      </c>
      <c r="B9" s="285"/>
      <c r="C9" s="285"/>
      <c r="D9" s="286" t="str">
        <f t="shared" si="1"/>
        <v> </v>
      </c>
      <c r="E9" s="287" t="str">
        <f t="shared" si="0"/>
        <v>否</v>
      </c>
    </row>
    <row r="10" ht="34.95" customHeight="1" spans="1:5">
      <c r="A10" s="284" t="s">
        <v>2834</v>
      </c>
      <c r="B10" s="285"/>
      <c r="C10" s="285"/>
      <c r="D10" s="286" t="str">
        <f t="shared" si="1"/>
        <v> </v>
      </c>
      <c r="E10" s="288" t="str">
        <f t="shared" si="0"/>
        <v>否</v>
      </c>
    </row>
    <row r="11" ht="34.95" customHeight="1" spans="1:5">
      <c r="A11" s="284" t="s">
        <v>3022</v>
      </c>
      <c r="B11" s="285"/>
      <c r="C11" s="285"/>
      <c r="D11" s="286" t="str">
        <f t="shared" si="1"/>
        <v> </v>
      </c>
      <c r="E11" s="287" t="str">
        <f t="shared" si="0"/>
        <v>否</v>
      </c>
    </row>
    <row r="12" ht="34.95" customHeight="1" spans="1:5">
      <c r="A12" s="284" t="s">
        <v>3023</v>
      </c>
      <c r="B12" s="285"/>
      <c r="C12" s="285"/>
      <c r="D12" s="286" t="str">
        <f t="shared" si="1"/>
        <v> </v>
      </c>
      <c r="E12" s="288" t="str">
        <f t="shared" si="0"/>
        <v>否</v>
      </c>
    </row>
    <row r="13" ht="34.95" customHeight="1" spans="1:5">
      <c r="A13" s="284" t="s">
        <v>2930</v>
      </c>
      <c r="B13" s="285"/>
      <c r="C13" s="285"/>
      <c r="D13" s="286" t="str">
        <f t="shared" si="1"/>
        <v> </v>
      </c>
      <c r="E13" s="288" t="str">
        <f t="shared" si="0"/>
        <v>否</v>
      </c>
    </row>
    <row r="14" ht="34.95" customHeight="1" spans="1:5">
      <c r="A14" s="284" t="s">
        <v>2965</v>
      </c>
      <c r="B14" s="285"/>
      <c r="C14" s="285"/>
      <c r="D14" s="286" t="str">
        <f t="shared" si="1"/>
        <v> </v>
      </c>
      <c r="E14" s="288" t="str">
        <f t="shared" si="0"/>
        <v>否</v>
      </c>
    </row>
    <row r="15" ht="34.95" customHeight="1" spans="1:5">
      <c r="A15" s="289" t="s">
        <v>3024</v>
      </c>
      <c r="B15" s="290">
        <f>B11</f>
        <v>0</v>
      </c>
      <c r="C15" s="290">
        <f>C7+C11</f>
        <v>0</v>
      </c>
      <c r="D15" s="286" t="str">
        <f t="shared" si="1"/>
        <v> </v>
      </c>
      <c r="E15" s="287" t="str">
        <f t="shared" si="0"/>
        <v>否</v>
      </c>
    </row>
    <row r="16" ht="25" customHeight="1" spans="1:4">
      <c r="A16" s="291" t="s">
        <v>2468</v>
      </c>
      <c r="B16" s="291"/>
      <c r="C16" s="291"/>
      <c r="D16" s="291"/>
    </row>
  </sheetData>
  <mergeCells count="2">
    <mergeCell ref="A1:D1"/>
    <mergeCell ref="A16:D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84" fitToHeight="0"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E54"/>
  <sheetViews>
    <sheetView showGridLines="0" showZeros="0" workbookViewId="0">
      <selection activeCell="A41" sqref="A38 A41"/>
    </sheetView>
  </sheetViews>
  <sheetFormatPr defaultColWidth="9" defaultRowHeight="14.25" outlineLevelCol="4"/>
  <cols>
    <col min="1" max="1" width="50.775" style="237" customWidth="1"/>
    <col min="2" max="4" width="20.6666666666667" style="237" customWidth="1"/>
    <col min="5" max="5" width="4.21666666666667" style="237" hidden="1" customWidth="1"/>
    <col min="6" max="6" width="13.775" style="237"/>
    <col min="7" max="16384" width="9" style="237"/>
  </cols>
  <sheetData>
    <row r="1" ht="45" customHeight="1" spans="1:4">
      <c r="A1" s="259" t="str">
        <f>目录!A15</f>
        <v>3-1  2026年官渡区国有资本经营收入预算情况表</v>
      </c>
      <c r="B1" s="259"/>
      <c r="C1" s="259"/>
      <c r="D1" s="259"/>
    </row>
    <row r="2" ht="20.1" customHeight="1" spans="1:4">
      <c r="A2" s="260"/>
      <c r="B2" s="261"/>
      <c r="C2" s="262"/>
      <c r="D2" s="263" t="s">
        <v>3025</v>
      </c>
    </row>
    <row r="3" ht="45" customHeight="1" spans="1:5">
      <c r="A3" s="224" t="str">
        <f>表头!A2</f>
        <v>项目</v>
      </c>
      <c r="B3" s="224" t="str">
        <f>表头!B2</f>
        <v>2025年执行数</v>
      </c>
      <c r="C3" s="224" t="str">
        <f>表头!C2</f>
        <v>2026年预算数</v>
      </c>
      <c r="D3" s="224" t="str">
        <f>表头!D2</f>
        <v>预算数比上年执行数增长%</v>
      </c>
      <c r="E3" s="237" t="s">
        <v>41</v>
      </c>
    </row>
    <row r="4" ht="34.95" customHeight="1" spans="1:5">
      <c r="A4" s="245" t="s">
        <v>3026</v>
      </c>
      <c r="B4" s="264">
        <f>B6+B23</f>
        <v>3947</v>
      </c>
      <c r="C4" s="264">
        <f>C6+C23</f>
        <v>11026</v>
      </c>
      <c r="D4" s="208">
        <f>(C4-B4)/B4</f>
        <v>1.79351406131239</v>
      </c>
      <c r="E4" s="265" t="str">
        <f t="shared" ref="E4:E42" si="0">IF(A4&lt;&gt;"",IF(SUM(B4:C4)&lt;&gt;0,"是","否"),"是")</f>
        <v>是</v>
      </c>
    </row>
    <row r="5" ht="34.95" customHeight="1" spans="1:5">
      <c r="A5" s="252" t="s">
        <v>3027</v>
      </c>
      <c r="B5" s="266"/>
      <c r="C5" s="267"/>
      <c r="D5" s="212" t="s">
        <v>71</v>
      </c>
      <c r="E5" s="265" t="str">
        <f t="shared" si="0"/>
        <v>否</v>
      </c>
    </row>
    <row r="6" ht="34.95" customHeight="1" spans="1:5">
      <c r="A6" s="252" t="s">
        <v>3028</v>
      </c>
      <c r="B6" s="266"/>
      <c r="C6" s="267"/>
      <c r="D6" s="212" t="s">
        <v>71</v>
      </c>
      <c r="E6" s="265"/>
    </row>
    <row r="7" ht="34.95" customHeight="1" spans="1:5">
      <c r="A7" s="252" t="s">
        <v>3029</v>
      </c>
      <c r="B7" s="266"/>
      <c r="C7" s="266"/>
      <c r="D7" s="212" t="s">
        <v>71</v>
      </c>
      <c r="E7" s="265" t="str">
        <f t="shared" si="0"/>
        <v>否</v>
      </c>
    </row>
    <row r="8" ht="34.95" customHeight="1" spans="1:5">
      <c r="A8" s="252" t="s">
        <v>3030</v>
      </c>
      <c r="B8" s="268"/>
      <c r="C8" s="267"/>
      <c r="D8" s="212" t="s">
        <v>71</v>
      </c>
      <c r="E8" s="265" t="str">
        <f t="shared" si="0"/>
        <v>否</v>
      </c>
    </row>
    <row r="9" ht="34.95" customHeight="1" spans="1:5">
      <c r="A9" s="252" t="s">
        <v>3031</v>
      </c>
      <c r="B9" s="266"/>
      <c r="C9" s="267"/>
      <c r="D9" s="212" t="s">
        <v>71</v>
      </c>
      <c r="E9" s="265" t="str">
        <f t="shared" si="0"/>
        <v>否</v>
      </c>
    </row>
    <row r="10" ht="34.95" customHeight="1" spans="1:5">
      <c r="A10" s="252" t="s">
        <v>3032</v>
      </c>
      <c r="B10" s="268"/>
      <c r="C10" s="267"/>
      <c r="D10" s="212" t="s">
        <v>71</v>
      </c>
      <c r="E10" s="265" t="str">
        <f t="shared" si="0"/>
        <v>否</v>
      </c>
    </row>
    <row r="11" ht="34.95" customHeight="1" spans="1:5">
      <c r="A11" s="252" t="s">
        <v>3033</v>
      </c>
      <c r="B11" s="266"/>
      <c r="C11" s="267"/>
      <c r="D11" s="212" t="s">
        <v>71</v>
      </c>
      <c r="E11" s="265" t="str">
        <f t="shared" si="0"/>
        <v>否</v>
      </c>
    </row>
    <row r="12" ht="34.95" customHeight="1" spans="1:5">
      <c r="A12" s="252" t="s">
        <v>3034</v>
      </c>
      <c r="B12" s="266"/>
      <c r="C12" s="267"/>
      <c r="D12" s="212" t="s">
        <v>71</v>
      </c>
      <c r="E12" s="265" t="str">
        <f t="shared" si="0"/>
        <v>否</v>
      </c>
    </row>
    <row r="13" ht="34.95" customHeight="1" spans="1:5">
      <c r="A13" s="252" t="s">
        <v>3035</v>
      </c>
      <c r="B13" s="266"/>
      <c r="C13" s="267"/>
      <c r="D13" s="212" t="s">
        <v>71</v>
      </c>
      <c r="E13" s="265" t="str">
        <f t="shared" si="0"/>
        <v>否</v>
      </c>
    </row>
    <row r="14" ht="34.95" customHeight="1" spans="1:5">
      <c r="A14" s="252" t="s">
        <v>3036</v>
      </c>
      <c r="B14" s="269"/>
      <c r="C14" s="266"/>
      <c r="D14" s="212" t="s">
        <v>71</v>
      </c>
      <c r="E14" s="265" t="str">
        <f t="shared" si="0"/>
        <v>否</v>
      </c>
    </row>
    <row r="15" ht="34.95" customHeight="1" spans="1:5">
      <c r="A15" s="252" t="s">
        <v>3037</v>
      </c>
      <c r="B15" s="269"/>
      <c r="C15" s="267"/>
      <c r="D15" s="212" t="s">
        <v>71</v>
      </c>
      <c r="E15" s="265" t="str">
        <f t="shared" si="0"/>
        <v>否</v>
      </c>
    </row>
    <row r="16" ht="34.95" customHeight="1" spans="1:5">
      <c r="A16" s="252" t="s">
        <v>3038</v>
      </c>
      <c r="B16" s="269"/>
      <c r="C16" s="270"/>
      <c r="D16" s="212" t="s">
        <v>71</v>
      </c>
      <c r="E16" s="265" t="str">
        <f t="shared" si="0"/>
        <v>否</v>
      </c>
    </row>
    <row r="17" ht="34.95" customHeight="1" spans="1:5">
      <c r="A17" s="252" t="s">
        <v>3039</v>
      </c>
      <c r="B17" s="269"/>
      <c r="C17" s="270"/>
      <c r="D17" s="212" t="s">
        <v>71</v>
      </c>
      <c r="E17" s="265" t="str">
        <f t="shared" si="0"/>
        <v>否</v>
      </c>
    </row>
    <row r="18" ht="34.95" customHeight="1" spans="1:5">
      <c r="A18" s="252" t="s">
        <v>3040</v>
      </c>
      <c r="B18" s="266"/>
      <c r="C18" s="267"/>
      <c r="D18" s="212" t="s">
        <v>71</v>
      </c>
      <c r="E18" s="265" t="str">
        <f t="shared" si="0"/>
        <v>否</v>
      </c>
    </row>
    <row r="19" ht="34.95" customHeight="1" spans="1:5">
      <c r="A19" s="252" t="s">
        <v>3041</v>
      </c>
      <c r="B19" s="269"/>
      <c r="C19" s="270"/>
      <c r="D19" s="212" t="s">
        <v>71</v>
      </c>
      <c r="E19" s="265" t="str">
        <f t="shared" si="0"/>
        <v>否</v>
      </c>
    </row>
    <row r="20" ht="34.95" customHeight="1" spans="1:5">
      <c r="A20" s="252" t="s">
        <v>3042</v>
      </c>
      <c r="B20" s="269"/>
      <c r="C20" s="270"/>
      <c r="D20" s="212" t="s">
        <v>71</v>
      </c>
      <c r="E20" s="265" t="str">
        <f t="shared" si="0"/>
        <v>否</v>
      </c>
    </row>
    <row r="21" ht="34.95" customHeight="1" spans="1:5">
      <c r="A21" s="252" t="s">
        <v>3043</v>
      </c>
      <c r="B21" s="266"/>
      <c r="C21" s="270"/>
      <c r="D21" s="212" t="s">
        <v>71</v>
      </c>
      <c r="E21" s="265" t="str">
        <f t="shared" si="0"/>
        <v>否</v>
      </c>
    </row>
    <row r="22" ht="34.95" customHeight="1" spans="1:5">
      <c r="A22" s="252" t="s">
        <v>3044</v>
      </c>
      <c r="B22" s="269"/>
      <c r="C22" s="267"/>
      <c r="D22" s="212" t="s">
        <v>71</v>
      </c>
      <c r="E22" s="265" t="str">
        <f t="shared" si="0"/>
        <v>否</v>
      </c>
    </row>
    <row r="23" ht="34.95" customHeight="1" spans="1:5">
      <c r="A23" s="252" t="s">
        <v>3045</v>
      </c>
      <c r="B23" s="269">
        <v>3947</v>
      </c>
      <c r="C23" s="267">
        <v>11026</v>
      </c>
      <c r="D23" s="208">
        <f>(C23-B23)/B23</f>
        <v>1.79351406131239</v>
      </c>
      <c r="E23" s="265" t="str">
        <f t="shared" si="0"/>
        <v>是</v>
      </c>
    </row>
    <row r="24" ht="34.95" customHeight="1" spans="1:5">
      <c r="A24" s="245" t="s">
        <v>3046</v>
      </c>
      <c r="B24" s="264">
        <f>B25+B26+B27+B28</f>
        <v>0</v>
      </c>
      <c r="C24" s="264">
        <f>C25+C26+C27+C28</f>
        <v>0</v>
      </c>
      <c r="D24" s="212" t="s">
        <v>71</v>
      </c>
      <c r="E24" s="265" t="str">
        <f t="shared" si="0"/>
        <v>否</v>
      </c>
    </row>
    <row r="25" ht="34.95" customHeight="1" spans="1:5">
      <c r="A25" s="271" t="s">
        <v>3047</v>
      </c>
      <c r="B25" s="269"/>
      <c r="C25" s="267"/>
      <c r="D25" s="212" t="s">
        <v>71</v>
      </c>
      <c r="E25" s="265" t="str">
        <f t="shared" si="0"/>
        <v>否</v>
      </c>
    </row>
    <row r="26" ht="34.95" customHeight="1" spans="1:5">
      <c r="A26" s="271" t="s">
        <v>3048</v>
      </c>
      <c r="B26" s="269"/>
      <c r="C26" s="267"/>
      <c r="D26" s="212" t="s">
        <v>71</v>
      </c>
      <c r="E26" s="265" t="str">
        <f t="shared" si="0"/>
        <v>否</v>
      </c>
    </row>
    <row r="27" ht="34.95" customHeight="1" spans="1:5">
      <c r="A27" s="271" t="s">
        <v>3049</v>
      </c>
      <c r="B27" s="269"/>
      <c r="C27" s="267"/>
      <c r="D27" s="212" t="s">
        <v>71</v>
      </c>
      <c r="E27" s="265" t="str">
        <f t="shared" si="0"/>
        <v>否</v>
      </c>
    </row>
    <row r="28" ht="34.95" customHeight="1" spans="1:5">
      <c r="A28" s="271" t="s">
        <v>3050</v>
      </c>
      <c r="B28" s="269"/>
      <c r="C28" s="267"/>
      <c r="D28" s="212" t="s">
        <v>71</v>
      </c>
      <c r="E28" s="265" t="str">
        <f t="shared" si="0"/>
        <v>否</v>
      </c>
    </row>
    <row r="29" ht="34.95" customHeight="1" spans="1:5">
      <c r="A29" s="245" t="s">
        <v>3051</v>
      </c>
      <c r="B29" s="264">
        <f>B30+B31+B32</f>
        <v>0</v>
      </c>
      <c r="C29" s="264">
        <f>C30+C31+C32</f>
        <v>0</v>
      </c>
      <c r="D29" s="212" t="s">
        <v>71</v>
      </c>
      <c r="E29" s="265" t="str">
        <f t="shared" si="0"/>
        <v>否</v>
      </c>
    </row>
    <row r="30" ht="34.95" customHeight="1" spans="1:5">
      <c r="A30" s="271" t="s">
        <v>3052</v>
      </c>
      <c r="B30" s="269"/>
      <c r="C30" s="267"/>
      <c r="D30" s="212" t="s">
        <v>71</v>
      </c>
      <c r="E30" s="265" t="str">
        <f t="shared" si="0"/>
        <v>否</v>
      </c>
    </row>
    <row r="31" ht="34.95" customHeight="1" spans="1:5">
      <c r="A31" s="271" t="s">
        <v>3053</v>
      </c>
      <c r="B31" s="266"/>
      <c r="C31" s="267"/>
      <c r="D31" s="212" t="s">
        <v>71</v>
      </c>
      <c r="E31" s="265" t="str">
        <f t="shared" si="0"/>
        <v>否</v>
      </c>
    </row>
    <row r="32" ht="34.95" customHeight="1" spans="1:5">
      <c r="A32" s="271" t="s">
        <v>3054</v>
      </c>
      <c r="B32" s="269"/>
      <c r="C32" s="267"/>
      <c r="D32" s="212" t="s">
        <v>71</v>
      </c>
      <c r="E32" s="265" t="str">
        <f t="shared" si="0"/>
        <v>否</v>
      </c>
    </row>
    <row r="33" ht="34.95" customHeight="1" spans="1:5">
      <c r="A33" s="245" t="s">
        <v>3055</v>
      </c>
      <c r="B33" s="266">
        <f>SUM(B34:B36)</f>
        <v>0</v>
      </c>
      <c r="C33" s="266">
        <f>SUM(C34:C36)</f>
        <v>0</v>
      </c>
      <c r="D33" s="212" t="s">
        <v>71</v>
      </c>
      <c r="E33" s="265" t="str">
        <f t="shared" si="0"/>
        <v>否</v>
      </c>
    </row>
    <row r="34" ht="34.95" customHeight="1" spans="1:5">
      <c r="A34" s="271" t="s">
        <v>3056</v>
      </c>
      <c r="B34" s="266"/>
      <c r="C34" s="272"/>
      <c r="D34" s="212" t="s">
        <v>71</v>
      </c>
      <c r="E34" s="265" t="str">
        <f t="shared" si="0"/>
        <v>否</v>
      </c>
    </row>
    <row r="35" ht="34.95" customHeight="1" spans="1:5">
      <c r="A35" s="271" t="s">
        <v>3057</v>
      </c>
      <c r="B35" s="269"/>
      <c r="C35" s="272"/>
      <c r="D35" s="212" t="s">
        <v>71</v>
      </c>
      <c r="E35" s="265" t="str">
        <f t="shared" si="0"/>
        <v>否</v>
      </c>
    </row>
    <row r="36" ht="34.95" customHeight="1" spans="1:5">
      <c r="A36" s="271" t="s">
        <v>3058</v>
      </c>
      <c r="B36" s="269"/>
      <c r="C36" s="270"/>
      <c r="D36" s="212" t="s">
        <v>71</v>
      </c>
      <c r="E36" s="265" t="str">
        <f t="shared" si="0"/>
        <v>否</v>
      </c>
    </row>
    <row r="37" ht="34.95" customHeight="1" spans="1:5">
      <c r="A37" s="245" t="s">
        <v>3059</v>
      </c>
      <c r="B37" s="273"/>
      <c r="C37" s="274"/>
      <c r="D37" s="212" t="s">
        <v>71</v>
      </c>
      <c r="E37" s="265" t="str">
        <f t="shared" si="0"/>
        <v>否</v>
      </c>
    </row>
    <row r="38" ht="34.95" customHeight="1" spans="1:5">
      <c r="A38" s="215" t="s">
        <v>3060</v>
      </c>
      <c r="B38" s="264">
        <f>B4+B24+B29+B33+B37</f>
        <v>3947</v>
      </c>
      <c r="C38" s="264">
        <f>C4+C24+C29+C33+C37</f>
        <v>11026</v>
      </c>
      <c r="D38" s="208">
        <f>(C38-B38)/B38</f>
        <v>1.79351406131239</v>
      </c>
      <c r="E38" s="265" t="str">
        <f t="shared" si="0"/>
        <v>是</v>
      </c>
    </row>
    <row r="39" ht="34.95" customHeight="1" spans="1:5">
      <c r="A39" s="275" t="s">
        <v>96</v>
      </c>
      <c r="B39" s="266">
        <v>858</v>
      </c>
      <c r="C39" s="272">
        <v>858</v>
      </c>
      <c r="D39" s="208">
        <f>(C39-B39)/B39</f>
        <v>0</v>
      </c>
      <c r="E39" s="265" t="str">
        <f t="shared" si="0"/>
        <v>是</v>
      </c>
    </row>
    <row r="40" ht="34.95" customHeight="1" spans="1:5">
      <c r="A40" s="275" t="s">
        <v>3061</v>
      </c>
      <c r="B40" s="266">
        <v>494</v>
      </c>
      <c r="C40" s="272">
        <v>145</v>
      </c>
      <c r="D40" s="208">
        <f>(C40-B40)/B40</f>
        <v>-0.706477732793522</v>
      </c>
      <c r="E40" s="265" t="str">
        <f t="shared" si="0"/>
        <v>是</v>
      </c>
    </row>
    <row r="41" ht="34.95" customHeight="1" spans="1:5">
      <c r="A41" s="215" t="s">
        <v>104</v>
      </c>
      <c r="B41" s="264">
        <f>B38+B39+B40</f>
        <v>5299</v>
      </c>
      <c r="C41" s="264">
        <f>C38+C39+C40</f>
        <v>12029</v>
      </c>
      <c r="D41" s="208">
        <f>(C41-B41)/B41</f>
        <v>1.27005095301</v>
      </c>
      <c r="E41" s="265" t="str">
        <f t="shared" si="0"/>
        <v>是</v>
      </c>
    </row>
    <row r="42" spans="2:2">
      <c r="B42" s="258"/>
    </row>
    <row r="43" spans="2:3">
      <c r="B43" s="258"/>
      <c r="C43" s="258"/>
    </row>
    <row r="44" spans="2:2">
      <c r="B44" s="258"/>
    </row>
    <row r="45" spans="2:3">
      <c r="B45" s="258"/>
      <c r="C45" s="258"/>
    </row>
    <row r="46" spans="2:2">
      <c r="B46" s="258"/>
    </row>
    <row r="47" spans="2:2">
      <c r="B47" s="258"/>
    </row>
    <row r="48" spans="2:3">
      <c r="B48" s="258"/>
      <c r="C48" s="258"/>
    </row>
    <row r="49" spans="2:2">
      <c r="B49" s="258"/>
    </row>
    <row r="50" spans="2:2">
      <c r="B50" s="258"/>
    </row>
    <row r="51" spans="2:2">
      <c r="B51" s="258"/>
    </row>
    <row r="52" spans="2:2">
      <c r="B52" s="258"/>
    </row>
    <row r="53" spans="2:3">
      <c r="B53" s="258"/>
      <c r="C53" s="258"/>
    </row>
    <row r="54" spans="2:2">
      <c r="B54" s="258"/>
    </row>
  </sheetData>
  <mergeCells count="1">
    <mergeCell ref="A1:D1"/>
  </mergeCells>
  <conditionalFormatting sqref="E3:F40 E41">
    <cfRule type="cellIs" dxfId="3" priority="2" stopIfTrue="1" operator="lessThanOrEqual">
      <formula>-1</formula>
    </cfRule>
  </conditionalFormatting>
  <conditionalFormatting sqref="E4:F5 F6:F8 E6: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85" fitToHeight="0"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E41"/>
  <sheetViews>
    <sheetView showGridLines="0" showZeros="0" workbookViewId="0">
      <selection activeCell="H10" sqref="H10"/>
    </sheetView>
  </sheetViews>
  <sheetFormatPr defaultColWidth="9" defaultRowHeight="14.25" outlineLevelCol="4"/>
  <cols>
    <col min="1" max="1" width="50.775" style="236" customWidth="1"/>
    <col min="2" max="2" width="20.6666666666667" style="236" customWidth="1"/>
    <col min="3" max="3" width="20.6666666666667" style="237" customWidth="1"/>
    <col min="4" max="4" width="20.6666666666667" style="236" customWidth="1"/>
    <col min="5" max="5" width="4.775" style="236" hidden="1" customWidth="1"/>
    <col min="6" max="16384" width="9" style="236"/>
  </cols>
  <sheetData>
    <row r="1" ht="45" customHeight="1" spans="1:5">
      <c r="A1" s="238" t="str">
        <f>目录!A16</f>
        <v>3-2  2026年官渡区国有资本经营支出预算情况表</v>
      </c>
      <c r="B1" s="238"/>
      <c r="C1" s="238"/>
      <c r="D1" s="238"/>
      <c r="E1" s="239"/>
    </row>
    <row r="2" ht="20.1" customHeight="1" spans="1:5">
      <c r="A2" s="240"/>
      <c r="B2" s="240"/>
      <c r="C2" s="240"/>
      <c r="D2" s="241" t="s">
        <v>39</v>
      </c>
      <c r="E2" s="242"/>
    </row>
    <row r="3" ht="45" customHeight="1" spans="1:5">
      <c r="A3" s="243" t="str">
        <f>表头!A2</f>
        <v>项目</v>
      </c>
      <c r="B3" s="243" t="str">
        <f>表头!B2</f>
        <v>2025年执行数</v>
      </c>
      <c r="C3" s="243" t="str">
        <f>表头!C2</f>
        <v>2026年预算数</v>
      </c>
      <c r="D3" s="243" t="str">
        <f>表头!D2</f>
        <v>预算数比上年执行数增长%</v>
      </c>
      <c r="E3" s="244" t="s">
        <v>41</v>
      </c>
    </row>
    <row r="4" s="234" customFormat="1" ht="34.95" customHeight="1" spans="1:5">
      <c r="A4" s="245" t="s">
        <v>3062</v>
      </c>
      <c r="B4" s="246">
        <f>B7+B8+B10</f>
        <v>267</v>
      </c>
      <c r="C4" s="246">
        <f>C7+C8+C10</f>
        <v>1003</v>
      </c>
      <c r="D4" s="208">
        <f>(C4-B4)/B4</f>
        <v>2.7565543071161</v>
      </c>
      <c r="E4" s="247" t="str">
        <f t="shared" ref="E4:E28" si="0">IF(A4&lt;&gt;"",IF(SUM(B4:C4)&lt;&gt;0,"是","否"),"是")</f>
        <v>是</v>
      </c>
    </row>
    <row r="5" ht="34.95" customHeight="1" spans="1:5">
      <c r="A5" s="248" t="s">
        <v>3063</v>
      </c>
      <c r="B5" s="249"/>
      <c r="C5" s="249"/>
      <c r="D5" s="212" t="s">
        <v>71</v>
      </c>
      <c r="E5" s="250" t="str">
        <f t="shared" si="0"/>
        <v>否</v>
      </c>
    </row>
    <row r="6" ht="34.95" customHeight="1" spans="1:5">
      <c r="A6" s="248" t="s">
        <v>3064</v>
      </c>
      <c r="B6" s="249"/>
      <c r="C6" s="249"/>
      <c r="D6" s="212" t="s">
        <v>71</v>
      </c>
      <c r="E6" s="250" t="str">
        <f t="shared" si="0"/>
        <v>否</v>
      </c>
    </row>
    <row r="7" ht="34.95" customHeight="1" spans="1:5">
      <c r="A7" s="248" t="s">
        <v>3065</v>
      </c>
      <c r="B7" s="249">
        <v>267</v>
      </c>
      <c r="C7" s="249">
        <v>1003</v>
      </c>
      <c r="D7" s="208">
        <f>(C7-B7)/B7</f>
        <v>2.7565543071161</v>
      </c>
      <c r="E7" s="250" t="str">
        <f t="shared" si="0"/>
        <v>是</v>
      </c>
    </row>
    <row r="8" ht="34.95" customHeight="1" spans="1:5">
      <c r="A8" s="248" t="s">
        <v>3066</v>
      </c>
      <c r="B8" s="249"/>
      <c r="C8" s="249"/>
      <c r="D8" s="212" t="s">
        <v>71</v>
      </c>
      <c r="E8" s="250" t="str">
        <f t="shared" si="0"/>
        <v>否</v>
      </c>
    </row>
    <row r="9" ht="34.95" customHeight="1" spans="1:5">
      <c r="A9" s="248" t="s">
        <v>3067</v>
      </c>
      <c r="B9" s="251"/>
      <c r="C9" s="251"/>
      <c r="D9" s="212" t="s">
        <v>71</v>
      </c>
      <c r="E9" s="250" t="str">
        <f t="shared" si="0"/>
        <v>否</v>
      </c>
    </row>
    <row r="10" ht="34.95" customHeight="1" spans="1:5">
      <c r="A10" s="248" t="s">
        <v>3068</v>
      </c>
      <c r="B10" s="249"/>
      <c r="C10" s="249"/>
      <c r="D10" s="212" t="s">
        <v>71</v>
      </c>
      <c r="E10" s="250" t="str">
        <f t="shared" si="0"/>
        <v>否</v>
      </c>
    </row>
    <row r="11" ht="34.95" customHeight="1" spans="1:5">
      <c r="A11" s="245" t="s">
        <v>3069</v>
      </c>
      <c r="B11" s="249">
        <f>B14+B15+B16</f>
        <v>0</v>
      </c>
      <c r="C11" s="249">
        <f>C12+C14+C15+C16</f>
        <v>6818</v>
      </c>
      <c r="D11" s="212" t="s">
        <v>71</v>
      </c>
      <c r="E11" s="250" t="str">
        <f t="shared" si="0"/>
        <v>是</v>
      </c>
    </row>
    <row r="12" ht="34.95" customHeight="1" spans="1:5">
      <c r="A12" s="248" t="s">
        <v>3070</v>
      </c>
      <c r="B12" s="249"/>
      <c r="C12" s="249"/>
      <c r="D12" s="212" t="s">
        <v>71</v>
      </c>
      <c r="E12" s="250" t="str">
        <f t="shared" si="0"/>
        <v>否</v>
      </c>
    </row>
    <row r="13" ht="34.95" customHeight="1" spans="1:5">
      <c r="A13" s="248" t="s">
        <v>3071</v>
      </c>
      <c r="B13" s="249"/>
      <c r="C13" s="249"/>
      <c r="D13" s="212" t="s">
        <v>71</v>
      </c>
      <c r="E13" s="250" t="str">
        <f t="shared" si="0"/>
        <v>否</v>
      </c>
    </row>
    <row r="14" ht="34.95" customHeight="1" spans="1:5">
      <c r="A14" s="248" t="s">
        <v>3072</v>
      </c>
      <c r="B14" s="251"/>
      <c r="C14" s="251">
        <v>6818</v>
      </c>
      <c r="D14" s="212" t="s">
        <v>71</v>
      </c>
      <c r="E14" s="250" t="str">
        <f t="shared" si="0"/>
        <v>是</v>
      </c>
    </row>
    <row r="15" ht="34.95" customHeight="1" spans="1:5">
      <c r="A15" s="248" t="s">
        <v>3073</v>
      </c>
      <c r="B15" s="251"/>
      <c r="C15" s="251"/>
      <c r="D15" s="212" t="s">
        <v>71</v>
      </c>
      <c r="E15" s="250" t="str">
        <f t="shared" si="0"/>
        <v>否</v>
      </c>
    </row>
    <row r="16" ht="34.95" customHeight="1" spans="1:5">
      <c r="A16" s="248" t="s">
        <v>3074</v>
      </c>
      <c r="B16" s="249"/>
      <c r="C16" s="249"/>
      <c r="D16" s="212" t="s">
        <v>71</v>
      </c>
      <c r="E16" s="250" t="str">
        <f t="shared" si="0"/>
        <v>否</v>
      </c>
    </row>
    <row r="17" s="235" customFormat="1" ht="34.95" customHeight="1" spans="1:5">
      <c r="A17" s="245" t="s">
        <v>3075</v>
      </c>
      <c r="B17" s="249"/>
      <c r="C17" s="249"/>
      <c r="D17" s="212" t="s">
        <v>71</v>
      </c>
      <c r="E17" s="250" t="str">
        <f t="shared" si="0"/>
        <v>否</v>
      </c>
    </row>
    <row r="18" ht="34.95" customHeight="1" spans="1:5">
      <c r="A18" s="248" t="s">
        <v>3076</v>
      </c>
      <c r="B18" s="249"/>
      <c r="C18" s="249"/>
      <c r="D18" s="212" t="s">
        <v>71</v>
      </c>
      <c r="E18" s="250" t="str">
        <f t="shared" si="0"/>
        <v>否</v>
      </c>
    </row>
    <row r="19" ht="34.95" customHeight="1" spans="1:5">
      <c r="A19" s="245" t="s">
        <v>3077</v>
      </c>
      <c r="B19" s="249"/>
      <c r="C19" s="249"/>
      <c r="D19" s="212" t="s">
        <v>71</v>
      </c>
      <c r="E19" s="250" t="str">
        <f t="shared" si="0"/>
        <v>否</v>
      </c>
    </row>
    <row r="20" ht="34.95" customHeight="1" spans="1:5">
      <c r="A20" s="252" t="s">
        <v>3078</v>
      </c>
      <c r="B20" s="249"/>
      <c r="C20" s="249"/>
      <c r="D20" s="212" t="s">
        <v>71</v>
      </c>
      <c r="E20" s="250" t="str">
        <f t="shared" si="0"/>
        <v>否</v>
      </c>
    </row>
    <row r="21" s="234" customFormat="1" ht="34.95" customHeight="1" spans="1:5">
      <c r="A21" s="245" t="s">
        <v>3079</v>
      </c>
      <c r="B21" s="253">
        <f>B22</f>
        <v>0</v>
      </c>
      <c r="C21" s="253">
        <f>C22</f>
        <v>0</v>
      </c>
      <c r="D21" s="212" t="s">
        <v>71</v>
      </c>
      <c r="E21" s="247" t="str">
        <f t="shared" si="0"/>
        <v>否</v>
      </c>
    </row>
    <row r="22" ht="34.95" customHeight="1" spans="1:5">
      <c r="A22" s="248" t="s">
        <v>3080</v>
      </c>
      <c r="B22" s="249"/>
      <c r="C22" s="249"/>
      <c r="D22" s="212" t="s">
        <v>71</v>
      </c>
      <c r="E22" s="250" t="str">
        <f t="shared" si="0"/>
        <v>否</v>
      </c>
    </row>
    <row r="23" s="234" customFormat="1" ht="34.95" customHeight="1" spans="1:5">
      <c r="A23" s="215" t="s">
        <v>3081</v>
      </c>
      <c r="B23" s="253">
        <f>B4+B11+B17+B19+B21</f>
        <v>267</v>
      </c>
      <c r="C23" s="253">
        <f>C4+C11+C17+C19+C21</f>
        <v>7821</v>
      </c>
      <c r="D23" s="208">
        <f>(C23-B23)/B23</f>
        <v>28.2921348314607</v>
      </c>
      <c r="E23" s="247" t="str">
        <f t="shared" si="0"/>
        <v>是</v>
      </c>
    </row>
    <row r="24" s="234" customFormat="1" ht="34.95" customHeight="1" spans="1:5">
      <c r="A24" s="216" t="s">
        <v>131</v>
      </c>
      <c r="B24" s="253">
        <f>B26</f>
        <v>4887</v>
      </c>
      <c r="C24" s="253">
        <f>C26</f>
        <v>4208</v>
      </c>
      <c r="D24" s="208">
        <f>(C24-B24)/B24</f>
        <v>-0.138940045017393</v>
      </c>
      <c r="E24" s="247" t="str">
        <f t="shared" si="0"/>
        <v>是</v>
      </c>
    </row>
    <row r="25" ht="34.95" customHeight="1" spans="1:5">
      <c r="A25" s="254" t="s">
        <v>3082</v>
      </c>
      <c r="B25" s="251"/>
      <c r="C25" s="251"/>
      <c r="D25" s="212" t="s">
        <v>71</v>
      </c>
      <c r="E25" s="250" t="str">
        <f t="shared" si="0"/>
        <v>否</v>
      </c>
    </row>
    <row r="26" ht="34.95" customHeight="1" spans="1:5">
      <c r="A26" s="255" t="s">
        <v>3083</v>
      </c>
      <c r="B26" s="249">
        <v>4887</v>
      </c>
      <c r="C26" s="249">
        <v>4208</v>
      </c>
      <c r="D26" s="208">
        <f>(C26-B26)/B26</f>
        <v>-0.138940045017393</v>
      </c>
      <c r="E26" s="250" t="str">
        <f t="shared" si="0"/>
        <v>是</v>
      </c>
    </row>
    <row r="27" s="234" customFormat="1" ht="34.95" customHeight="1" spans="1:5">
      <c r="A27" s="256" t="s">
        <v>3084</v>
      </c>
      <c r="B27" s="253">
        <v>145</v>
      </c>
      <c r="C27" s="253"/>
      <c r="D27" s="208">
        <f>(C27-B27)/B27</f>
        <v>-1</v>
      </c>
      <c r="E27" s="247" t="str">
        <f t="shared" si="0"/>
        <v>是</v>
      </c>
    </row>
    <row r="28" s="234" customFormat="1" ht="34.95" customHeight="1" spans="1:5">
      <c r="A28" s="219" t="s">
        <v>138</v>
      </c>
      <c r="B28" s="253">
        <f>B23+B24+B27</f>
        <v>5299</v>
      </c>
      <c r="C28" s="253">
        <f>C23+C24+C27</f>
        <v>12029</v>
      </c>
      <c r="D28" s="208">
        <f>(C28-B28)/B28</f>
        <v>1.27005095301</v>
      </c>
      <c r="E28" s="247" t="str">
        <f t="shared" si="0"/>
        <v>是</v>
      </c>
    </row>
    <row r="29" spans="2:2">
      <c r="B29" s="257"/>
    </row>
    <row r="30" spans="2:3">
      <c r="B30" s="257"/>
      <c r="C30" s="258"/>
    </row>
    <row r="31" spans="2:2">
      <c r="B31" s="257"/>
    </row>
    <row r="32" spans="2:3">
      <c r="B32" s="257"/>
      <c r="C32" s="258"/>
    </row>
    <row r="33" spans="2:2">
      <c r="B33" s="257"/>
    </row>
    <row r="34" spans="2:2">
      <c r="B34" s="257"/>
    </row>
    <row r="35" spans="2:3">
      <c r="B35" s="257"/>
      <c r="C35" s="258"/>
    </row>
    <row r="36" spans="2:2">
      <c r="B36" s="257"/>
    </row>
    <row r="37" spans="2:2">
      <c r="B37" s="257"/>
    </row>
    <row r="38" spans="2:2">
      <c r="B38" s="257"/>
    </row>
    <row r="39" spans="2:2">
      <c r="B39" s="257"/>
    </row>
    <row r="40" spans="2:3">
      <c r="B40" s="257"/>
      <c r="C40" s="258"/>
    </row>
    <row r="41" spans="2:2">
      <c r="B41" s="257"/>
    </row>
  </sheetData>
  <mergeCells count="1">
    <mergeCell ref="A1:D1"/>
  </mergeCells>
  <conditionalFormatting sqref="E29">
    <cfRule type="cellIs" dxfId="3" priority="1" stopIfTrue="1" operator="lessThanOrEqual">
      <formula>-1</formula>
    </cfRule>
  </conditionalFormatting>
  <conditionalFormatting sqref="E3:E29">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66"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D46"/>
  <sheetViews>
    <sheetView workbookViewId="0">
      <selection activeCell="L33" sqref="L33"/>
    </sheetView>
  </sheetViews>
  <sheetFormatPr defaultColWidth="9" defaultRowHeight="13.5" outlineLevelCol="3"/>
  <cols>
    <col min="1" max="1" width="47.8833333333333" style="201" customWidth="1"/>
    <col min="2" max="3" width="23" style="201" customWidth="1"/>
    <col min="4" max="4" width="20.6666666666667" style="201" customWidth="1"/>
    <col min="5" max="16384" width="9" style="201"/>
  </cols>
  <sheetData>
    <row r="1" ht="27" spans="1:4">
      <c r="A1" s="202" t="str">
        <f>目录!A17</f>
        <v>3-3  2026年官渡区本级国有资本经营收入预算情况表</v>
      </c>
      <c r="B1" s="202"/>
      <c r="C1" s="221"/>
      <c r="D1" s="202"/>
    </row>
    <row r="2" ht="20.25" spans="1:4">
      <c r="A2" s="203"/>
      <c r="B2" s="203"/>
      <c r="C2" s="222"/>
      <c r="D2" s="223" t="s">
        <v>39</v>
      </c>
    </row>
    <row r="3" ht="37.5" spans="1:4">
      <c r="A3" s="224" t="str">
        <f>表头!A2</f>
        <v>项目</v>
      </c>
      <c r="B3" s="224" t="s">
        <v>140</v>
      </c>
      <c r="C3" s="224" t="str">
        <f>表头!C2</f>
        <v>2026年预算数</v>
      </c>
      <c r="D3" s="224" t="s">
        <v>141</v>
      </c>
    </row>
    <row r="4" s="200" customFormat="1" ht="34.95" customHeight="1" spans="1:4">
      <c r="A4" s="206" t="s">
        <v>3085</v>
      </c>
      <c r="B4" s="207">
        <f>B26</f>
        <v>4188</v>
      </c>
      <c r="C4" s="207">
        <f>C26</f>
        <v>11026</v>
      </c>
      <c r="D4" s="208">
        <f>(C4-B4)/B4</f>
        <v>1.63276026743075</v>
      </c>
    </row>
    <row r="5" s="200" customFormat="1" ht="34.95" customHeight="1" spans="1:4">
      <c r="A5" s="225" t="s">
        <v>3086</v>
      </c>
      <c r="B5" s="210"/>
      <c r="C5" s="211"/>
      <c r="D5" s="212" t="s">
        <v>71</v>
      </c>
    </row>
    <row r="6" s="200" customFormat="1" ht="34.95" customHeight="1" spans="1:4">
      <c r="A6" s="225" t="s">
        <v>3087</v>
      </c>
      <c r="B6" s="210"/>
      <c r="C6" s="211"/>
      <c r="D6" s="212" t="s">
        <v>71</v>
      </c>
    </row>
    <row r="7" s="200" customFormat="1" ht="34.95" customHeight="1" spans="1:4">
      <c r="A7" s="225" t="s">
        <v>3088</v>
      </c>
      <c r="B7" s="210"/>
      <c r="C7" s="211"/>
      <c r="D7" s="212" t="s">
        <v>71</v>
      </c>
    </row>
    <row r="8" s="200" customFormat="1" ht="34.95" customHeight="1" spans="1:4">
      <c r="A8" s="225" t="s">
        <v>3089</v>
      </c>
      <c r="B8" s="210"/>
      <c r="C8" s="211"/>
      <c r="D8" s="212" t="s">
        <v>71</v>
      </c>
    </row>
    <row r="9" s="200" customFormat="1" ht="34.95" customHeight="1" spans="1:4">
      <c r="A9" s="225" t="s">
        <v>3090</v>
      </c>
      <c r="B9" s="210"/>
      <c r="C9" s="211"/>
      <c r="D9" s="212" t="s">
        <v>71</v>
      </c>
    </row>
    <row r="10" s="200" customFormat="1" ht="34.95" customHeight="1" spans="1:4">
      <c r="A10" s="225" t="s">
        <v>3091</v>
      </c>
      <c r="B10" s="210"/>
      <c r="C10" s="211"/>
      <c r="D10" s="212" t="s">
        <v>71</v>
      </c>
    </row>
    <row r="11" s="200" customFormat="1" ht="34.95" customHeight="1" spans="1:4">
      <c r="A11" s="225" t="s">
        <v>3092</v>
      </c>
      <c r="B11" s="210"/>
      <c r="C11" s="211"/>
      <c r="D11" s="212" t="s">
        <v>71</v>
      </c>
    </row>
    <row r="12" s="200" customFormat="1" ht="34.95" customHeight="1" spans="1:4">
      <c r="A12" s="225" t="s">
        <v>3093</v>
      </c>
      <c r="B12" s="210"/>
      <c r="C12" s="211"/>
      <c r="D12" s="212" t="s">
        <v>71</v>
      </c>
    </row>
    <row r="13" s="200" customFormat="1" ht="34.95" customHeight="1" spans="1:4">
      <c r="A13" s="225" t="s">
        <v>3094</v>
      </c>
      <c r="B13" s="210"/>
      <c r="C13" s="211"/>
      <c r="D13" s="212" t="s">
        <v>71</v>
      </c>
    </row>
    <row r="14" s="200" customFormat="1" ht="34.95" customHeight="1" spans="1:4">
      <c r="A14" s="225" t="s">
        <v>3095</v>
      </c>
      <c r="B14" s="210"/>
      <c r="C14" s="211"/>
      <c r="D14" s="212" t="s">
        <v>71</v>
      </c>
    </row>
    <row r="15" s="200" customFormat="1" ht="34.95" customHeight="1" spans="1:4">
      <c r="A15" s="225" t="s">
        <v>3096</v>
      </c>
      <c r="B15" s="210"/>
      <c r="C15" s="211"/>
      <c r="D15" s="212" t="s">
        <v>71</v>
      </c>
    </row>
    <row r="16" s="200" customFormat="1" ht="34.95" customHeight="1" spans="1:4">
      <c r="A16" s="225" t="s">
        <v>3097</v>
      </c>
      <c r="B16" s="210"/>
      <c r="C16" s="211"/>
      <c r="D16" s="212" t="s">
        <v>71</v>
      </c>
    </row>
    <row r="17" s="200" customFormat="1" ht="34.95" customHeight="1" spans="1:4">
      <c r="A17" s="225" t="s">
        <v>3098</v>
      </c>
      <c r="B17" s="210"/>
      <c r="C17" s="211"/>
      <c r="D17" s="212" t="s">
        <v>71</v>
      </c>
    </row>
    <row r="18" s="200" customFormat="1" ht="34.95" customHeight="1" spans="1:4">
      <c r="A18" s="225" t="s">
        <v>3099</v>
      </c>
      <c r="B18" s="210"/>
      <c r="C18" s="211"/>
      <c r="D18" s="212" t="s">
        <v>71</v>
      </c>
    </row>
    <row r="19" s="200" customFormat="1" ht="34.95" customHeight="1" spans="1:4">
      <c r="A19" s="225" t="s">
        <v>3100</v>
      </c>
      <c r="B19" s="210"/>
      <c r="C19" s="211"/>
      <c r="D19" s="212" t="s">
        <v>71</v>
      </c>
    </row>
    <row r="20" s="200" customFormat="1" ht="34.95" customHeight="1" spans="1:4">
      <c r="A20" s="225" t="s">
        <v>3101</v>
      </c>
      <c r="B20" s="210"/>
      <c r="C20" s="211"/>
      <c r="D20" s="212" t="s">
        <v>71</v>
      </c>
    </row>
    <row r="21" s="200" customFormat="1" ht="34.95" customHeight="1" spans="1:4">
      <c r="A21" s="225" t="s">
        <v>3102</v>
      </c>
      <c r="B21" s="210"/>
      <c r="C21" s="211"/>
      <c r="D21" s="212" t="s">
        <v>71</v>
      </c>
    </row>
    <row r="22" s="200" customFormat="1" ht="34.95" customHeight="1" spans="1:4">
      <c r="A22" s="225" t="s">
        <v>3103</v>
      </c>
      <c r="B22" s="210"/>
      <c r="C22" s="211"/>
      <c r="D22" s="212" t="s">
        <v>71</v>
      </c>
    </row>
    <row r="23" s="200" customFormat="1" ht="34.95" customHeight="1" spans="1:4">
      <c r="A23" s="225" t="s">
        <v>3104</v>
      </c>
      <c r="B23" s="210"/>
      <c r="C23" s="211"/>
      <c r="D23" s="212" t="s">
        <v>71</v>
      </c>
    </row>
    <row r="24" s="200" customFormat="1" ht="34.95" customHeight="1" spans="1:4">
      <c r="A24" s="225" t="s">
        <v>3105</v>
      </c>
      <c r="B24" s="210"/>
      <c r="C24" s="211"/>
      <c r="D24" s="212" t="s">
        <v>71</v>
      </c>
    </row>
    <row r="25" s="200" customFormat="1" ht="34.95" customHeight="1" spans="1:4">
      <c r="A25" s="225" t="s">
        <v>3106</v>
      </c>
      <c r="B25" s="210"/>
      <c r="C25" s="211"/>
      <c r="D25" s="212" t="s">
        <v>71</v>
      </c>
    </row>
    <row r="26" s="200" customFormat="1" ht="34.95" customHeight="1" spans="1:4">
      <c r="A26" s="225" t="s">
        <v>3107</v>
      </c>
      <c r="B26" s="210">
        <v>4188</v>
      </c>
      <c r="C26" s="211">
        <v>11026</v>
      </c>
      <c r="D26" s="208">
        <f>(C26-B26)/B26</f>
        <v>1.63276026743075</v>
      </c>
    </row>
    <row r="27" s="200" customFormat="1" ht="34.95" customHeight="1" spans="1:4">
      <c r="A27" s="206" t="s">
        <v>3108</v>
      </c>
      <c r="B27" s="207"/>
      <c r="C27" s="207"/>
      <c r="D27" s="212" t="s">
        <v>71</v>
      </c>
    </row>
    <row r="28" s="200" customFormat="1" ht="34.95" customHeight="1" spans="1:4">
      <c r="A28" s="225" t="s">
        <v>3109</v>
      </c>
      <c r="B28" s="226"/>
      <c r="C28" s="211"/>
      <c r="D28" s="212" t="s">
        <v>71</v>
      </c>
    </row>
    <row r="29" s="200" customFormat="1" ht="34.95" customHeight="1" spans="1:4">
      <c r="A29" s="225" t="s">
        <v>3110</v>
      </c>
      <c r="B29" s="210"/>
      <c r="C29" s="211"/>
      <c r="D29" s="212" t="s">
        <v>71</v>
      </c>
    </row>
    <row r="30" s="200" customFormat="1" ht="34.95" customHeight="1" spans="1:4">
      <c r="A30" s="225" t="s">
        <v>3111</v>
      </c>
      <c r="B30" s="210"/>
      <c r="C30" s="211"/>
      <c r="D30" s="212" t="s">
        <v>71</v>
      </c>
    </row>
    <row r="31" s="200" customFormat="1" ht="34.95" customHeight="1" spans="1:4">
      <c r="A31" s="225" t="s">
        <v>3112</v>
      </c>
      <c r="B31" s="210"/>
      <c r="C31" s="218"/>
      <c r="D31" s="212" t="s">
        <v>71</v>
      </c>
    </row>
    <row r="32" s="200" customFormat="1" ht="34.95" customHeight="1" spans="1:4">
      <c r="A32" s="206" t="s">
        <v>3113</v>
      </c>
      <c r="B32" s="207"/>
      <c r="C32" s="227"/>
      <c r="D32" s="212" t="s">
        <v>71</v>
      </c>
    </row>
    <row r="33" s="200" customFormat="1" ht="34.95" customHeight="1" spans="1:4">
      <c r="A33" s="225" t="s">
        <v>3114</v>
      </c>
      <c r="B33" s="210"/>
      <c r="C33" s="218"/>
      <c r="D33" s="212" t="s">
        <v>71</v>
      </c>
    </row>
    <row r="34" s="200" customFormat="1" ht="34.95" customHeight="1" spans="1:4">
      <c r="A34" s="225" t="s">
        <v>3115</v>
      </c>
      <c r="B34" s="210"/>
      <c r="C34" s="218"/>
      <c r="D34" s="212" t="s">
        <v>71</v>
      </c>
    </row>
    <row r="35" s="200" customFormat="1" ht="34.95" customHeight="1" spans="1:4">
      <c r="A35" s="225" t="s">
        <v>3116</v>
      </c>
      <c r="B35" s="228"/>
      <c r="C35" s="229"/>
      <c r="D35" s="212" t="s">
        <v>71</v>
      </c>
    </row>
    <row r="36" s="200" customFormat="1" ht="34.95" customHeight="1" spans="1:4">
      <c r="A36" s="225" t="s">
        <v>3117</v>
      </c>
      <c r="B36" s="210"/>
      <c r="C36" s="229"/>
      <c r="D36" s="212" t="s">
        <v>71</v>
      </c>
    </row>
    <row r="37" s="200" customFormat="1" ht="34.95" customHeight="1" spans="1:4">
      <c r="A37" s="206" t="s">
        <v>3118</v>
      </c>
      <c r="B37" s="230"/>
      <c r="C37" s="229"/>
      <c r="D37" s="212" t="s">
        <v>71</v>
      </c>
    </row>
    <row r="38" s="200" customFormat="1" ht="34.95" customHeight="1" spans="1:4">
      <c r="A38" s="225" t="s">
        <v>3119</v>
      </c>
      <c r="B38" s="230"/>
      <c r="C38" s="229"/>
      <c r="D38" s="212" t="s">
        <v>71</v>
      </c>
    </row>
    <row r="39" s="200" customFormat="1" ht="34.95" customHeight="1" spans="1:4">
      <c r="A39" s="225" t="s">
        <v>3120</v>
      </c>
      <c r="B39" s="230"/>
      <c r="C39" s="229"/>
      <c r="D39" s="212" t="s">
        <v>71</v>
      </c>
    </row>
    <row r="40" s="200" customFormat="1" ht="34.95" customHeight="1" spans="1:4">
      <c r="A40" s="225" t="s">
        <v>3121</v>
      </c>
      <c r="B40" s="230"/>
      <c r="C40" s="229"/>
      <c r="D40" s="212" t="s">
        <v>71</v>
      </c>
    </row>
    <row r="41" s="200" customFormat="1" ht="34.95" customHeight="1" spans="1:4">
      <c r="A41" s="206" t="s">
        <v>3122</v>
      </c>
      <c r="B41" s="230"/>
      <c r="C41" s="229"/>
      <c r="D41" s="212" t="s">
        <v>71</v>
      </c>
    </row>
    <row r="42" s="200" customFormat="1" ht="34.95" customHeight="1" spans="1:4">
      <c r="A42" s="206"/>
      <c r="B42" s="231"/>
      <c r="C42" s="229"/>
      <c r="D42" s="212" t="s">
        <v>71</v>
      </c>
    </row>
    <row r="43" s="220" customFormat="1" ht="34.95" customHeight="1" spans="1:4">
      <c r="A43" s="215" t="s">
        <v>3060</v>
      </c>
      <c r="B43" s="232">
        <f>B4+B32+B27+B37+B41</f>
        <v>4188</v>
      </c>
      <c r="C43" s="232">
        <f>C4+C32+C27+C37+C41</f>
        <v>11026</v>
      </c>
      <c r="D43" s="208">
        <f>(C43-B43)/B43</f>
        <v>1.63276026743075</v>
      </c>
    </row>
    <row r="44" s="200" customFormat="1" ht="34.95" customHeight="1" spans="1:4">
      <c r="A44" s="233" t="s">
        <v>96</v>
      </c>
      <c r="B44" s="210">
        <v>858</v>
      </c>
      <c r="C44" s="210">
        <v>858</v>
      </c>
      <c r="D44" s="208">
        <f>(C44-B44)/B44</f>
        <v>0</v>
      </c>
    </row>
    <row r="45" s="200" customFormat="1" ht="34.95" customHeight="1" spans="1:4">
      <c r="A45" s="233" t="s">
        <v>3061</v>
      </c>
      <c r="B45" s="210">
        <v>494</v>
      </c>
      <c r="C45" s="210">
        <v>145</v>
      </c>
      <c r="D45" s="208">
        <f>(C45-B45)/B45</f>
        <v>-0.706477732793522</v>
      </c>
    </row>
    <row r="46" s="220" customFormat="1" ht="34.95" customHeight="1" spans="1:4">
      <c r="A46" s="215" t="s">
        <v>104</v>
      </c>
      <c r="B46" s="232">
        <f>B43+B44+B45</f>
        <v>5540</v>
      </c>
      <c r="C46" s="232">
        <f>C43+C44+C45</f>
        <v>12029</v>
      </c>
      <c r="D46" s="208">
        <f>(C46-B46)/B46</f>
        <v>1.17129963898917</v>
      </c>
    </row>
  </sheetData>
  <mergeCells count="1">
    <mergeCell ref="A1:D1"/>
  </mergeCells>
  <pageMargins left="0.75" right="0.75" top="1" bottom="1" header="0.5" footer="0.5"/>
  <pageSetup paperSize="9" scale="76"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D30"/>
  <sheetViews>
    <sheetView workbookViewId="0">
      <selection activeCell="B26" sqref="B26"/>
    </sheetView>
  </sheetViews>
  <sheetFormatPr defaultColWidth="9" defaultRowHeight="13.5" outlineLevelCol="3"/>
  <cols>
    <col min="1" max="1" width="44.1083333333333" style="201" customWidth="1"/>
    <col min="2" max="3" width="20.2166666666667" style="201" customWidth="1"/>
    <col min="4" max="4" width="19" style="201" customWidth="1"/>
    <col min="5" max="16384" width="9" style="201"/>
  </cols>
  <sheetData>
    <row r="1" ht="27" spans="1:4">
      <c r="A1" s="202" t="str">
        <f>目录!A18</f>
        <v>3-4  2026年官渡区本级国有资本经营支出预算情况表</v>
      </c>
      <c r="B1" s="202"/>
      <c r="C1" s="202"/>
      <c r="D1" s="202"/>
    </row>
    <row r="2" ht="18.75" spans="1:4">
      <c r="A2" s="203"/>
      <c r="B2" s="203"/>
      <c r="C2" s="203"/>
      <c r="D2" s="204" t="s">
        <v>39</v>
      </c>
    </row>
    <row r="3" ht="18.75" spans="1:4">
      <c r="A3" s="205" t="str">
        <f>表头!A2</f>
        <v>项目</v>
      </c>
      <c r="B3" s="205" t="s">
        <v>140</v>
      </c>
      <c r="C3" s="205" t="str">
        <f>表头!C2</f>
        <v>2026年预算数</v>
      </c>
      <c r="D3" s="205" t="s">
        <v>141</v>
      </c>
    </row>
    <row r="4" s="200" customFormat="1" ht="34.95" customHeight="1" spans="1:4">
      <c r="A4" s="206" t="s">
        <v>3123</v>
      </c>
      <c r="B4" s="207">
        <f>B7+B8+B9+B10</f>
        <v>1352</v>
      </c>
      <c r="C4" s="207">
        <f>C7+C8+C9+C10</f>
        <v>1003</v>
      </c>
      <c r="D4" s="208">
        <f>(C4-B4)/B4</f>
        <v>-0.258136094674556</v>
      </c>
    </row>
    <row r="5" s="200" customFormat="1" ht="34.95" customHeight="1" spans="1:4">
      <c r="A5" s="209" t="s">
        <v>3124</v>
      </c>
      <c r="B5" s="210"/>
      <c r="C5" s="211"/>
      <c r="D5" s="212" t="s">
        <v>71</v>
      </c>
    </row>
    <row r="6" s="200" customFormat="1" ht="34.95" customHeight="1" spans="1:4">
      <c r="A6" s="209" t="s">
        <v>3125</v>
      </c>
      <c r="B6" s="210"/>
      <c r="C6" s="211"/>
      <c r="D6" s="212" t="s">
        <v>71</v>
      </c>
    </row>
    <row r="7" s="200" customFormat="1" ht="34.95" customHeight="1" spans="1:4">
      <c r="A7" s="209" t="s">
        <v>3126</v>
      </c>
      <c r="B7" s="210">
        <v>1352</v>
      </c>
      <c r="C7" s="210">
        <v>1003</v>
      </c>
      <c r="D7" s="208">
        <f>(C7-B7)/B7</f>
        <v>-0.258136094674556</v>
      </c>
    </row>
    <row r="8" s="200" customFormat="1" ht="34.95" customHeight="1" spans="1:4">
      <c r="A8" s="209" t="s">
        <v>3127</v>
      </c>
      <c r="B8" s="210"/>
      <c r="C8" s="210"/>
      <c r="D8" s="212" t="s">
        <v>71</v>
      </c>
    </row>
    <row r="9" s="200" customFormat="1" ht="34.95" customHeight="1" spans="1:4">
      <c r="A9" s="209" t="s">
        <v>3128</v>
      </c>
      <c r="B9" s="210"/>
      <c r="C9" s="210"/>
      <c r="D9" s="212" t="s">
        <v>71</v>
      </c>
    </row>
    <row r="10" s="200" customFormat="1" ht="34.95" customHeight="1" spans="1:4">
      <c r="A10" s="209" t="s">
        <v>3129</v>
      </c>
      <c r="B10" s="210"/>
      <c r="C10" s="210"/>
      <c r="D10" s="212" t="s">
        <v>71</v>
      </c>
    </row>
    <row r="11" s="200" customFormat="1" ht="34.95" customHeight="1" spans="1:4">
      <c r="A11" s="206" t="s">
        <v>3130</v>
      </c>
      <c r="B11" s="207"/>
      <c r="C11" s="207">
        <f>SUM(C12:C17)</f>
        <v>6818</v>
      </c>
      <c r="D11" s="212" t="s">
        <v>71</v>
      </c>
    </row>
    <row r="12" s="200" customFormat="1" ht="34.95" customHeight="1" spans="1:4">
      <c r="A12" s="209" t="s">
        <v>3131</v>
      </c>
      <c r="B12" s="210"/>
      <c r="C12" s="211"/>
      <c r="D12" s="212" t="s">
        <v>71</v>
      </c>
    </row>
    <row r="13" s="200" customFormat="1" ht="34.95" customHeight="1" spans="1:4">
      <c r="A13" s="209" t="s">
        <v>3132</v>
      </c>
      <c r="B13" s="210"/>
      <c r="C13" s="211"/>
      <c r="D13" s="212" t="s">
        <v>71</v>
      </c>
    </row>
    <row r="14" s="200" customFormat="1" ht="34.95" customHeight="1" spans="1:4">
      <c r="A14" s="209" t="s">
        <v>3133</v>
      </c>
      <c r="B14" s="210"/>
      <c r="C14" s="211">
        <v>6818</v>
      </c>
      <c r="D14" s="212" t="s">
        <v>71</v>
      </c>
    </row>
    <row r="15" s="200" customFormat="1" ht="34.95" customHeight="1" spans="1:4">
      <c r="A15" s="209" t="s">
        <v>3134</v>
      </c>
      <c r="B15" s="210"/>
      <c r="C15" s="211"/>
      <c r="D15" s="212" t="s">
        <v>71</v>
      </c>
    </row>
    <row r="16" s="200" customFormat="1" ht="34.95" customHeight="1" spans="1:4">
      <c r="A16" s="209" t="s">
        <v>3135</v>
      </c>
      <c r="B16" s="210"/>
      <c r="C16" s="211"/>
      <c r="D16" s="212" t="s">
        <v>71</v>
      </c>
    </row>
    <row r="17" s="200" customFormat="1" ht="34.95" customHeight="1" spans="1:4">
      <c r="A17" s="209" t="s">
        <v>3136</v>
      </c>
      <c r="B17" s="210"/>
      <c r="C17" s="210"/>
      <c r="D17" s="212" t="s">
        <v>71</v>
      </c>
    </row>
    <row r="18" s="200" customFormat="1" ht="34.95" customHeight="1" spans="1:4">
      <c r="A18" s="206" t="s">
        <v>3137</v>
      </c>
      <c r="B18" s="210"/>
      <c r="C18" s="211"/>
      <c r="D18" s="212" t="s">
        <v>71</v>
      </c>
    </row>
    <row r="19" s="200" customFormat="1" ht="34.95" customHeight="1" spans="1:4">
      <c r="A19" s="209" t="s">
        <v>3138</v>
      </c>
      <c r="B19" s="210"/>
      <c r="C19" s="211"/>
      <c r="D19" s="212" t="s">
        <v>71</v>
      </c>
    </row>
    <row r="20" s="200" customFormat="1" ht="34.95" customHeight="1" spans="1:4">
      <c r="A20" s="206" t="s">
        <v>3139</v>
      </c>
      <c r="B20" s="210"/>
      <c r="C20" s="211"/>
      <c r="D20" s="212" t="s">
        <v>71</v>
      </c>
    </row>
    <row r="21" s="200" customFormat="1" ht="34.95" customHeight="1" spans="1:4">
      <c r="A21" s="213" t="s">
        <v>3140</v>
      </c>
      <c r="B21" s="210"/>
      <c r="C21" s="211"/>
      <c r="D21" s="212" t="s">
        <v>71</v>
      </c>
    </row>
    <row r="22" s="200" customFormat="1" ht="34.95" customHeight="1" spans="1:4">
      <c r="A22" s="206" t="s">
        <v>3141</v>
      </c>
      <c r="B22" s="207"/>
      <c r="C22" s="207"/>
      <c r="D22" s="212" t="s">
        <v>71</v>
      </c>
    </row>
    <row r="23" s="200" customFormat="1" ht="34.95" customHeight="1" spans="1:4">
      <c r="A23" s="209" t="s">
        <v>3142</v>
      </c>
      <c r="B23" s="210"/>
      <c r="C23" s="210"/>
      <c r="D23" s="212" t="s">
        <v>71</v>
      </c>
    </row>
    <row r="24" s="200" customFormat="1" ht="34.95" customHeight="1" spans="1:4">
      <c r="A24" s="214"/>
      <c r="B24" s="210"/>
      <c r="C24" s="211"/>
      <c r="D24" s="212" t="s">
        <v>71</v>
      </c>
    </row>
    <row r="25" s="200" customFormat="1" ht="34.95" customHeight="1" spans="1:4">
      <c r="A25" s="215" t="s">
        <v>3081</v>
      </c>
      <c r="B25" s="207">
        <f>B4+B11+B18+B22</f>
        <v>1352</v>
      </c>
      <c r="C25" s="207">
        <f>C4+C11+C18+C22</f>
        <v>7821</v>
      </c>
      <c r="D25" s="208">
        <f>(C25-B25)/B25</f>
        <v>4.78476331360947</v>
      </c>
    </row>
    <row r="26" s="200" customFormat="1" ht="34.95" customHeight="1" spans="1:4">
      <c r="A26" s="216" t="s">
        <v>131</v>
      </c>
      <c r="B26" s="207">
        <f>B27+B28</f>
        <v>4188</v>
      </c>
      <c r="C26" s="207">
        <f>C27+C28</f>
        <v>4208</v>
      </c>
      <c r="D26" s="208">
        <f>(C26-B26)/B26</f>
        <v>0.00477554918815664</v>
      </c>
    </row>
    <row r="27" s="200" customFormat="1" ht="34.95" customHeight="1" spans="1:4">
      <c r="A27" s="209" t="s">
        <v>3082</v>
      </c>
      <c r="B27" s="210"/>
      <c r="C27" s="210"/>
      <c r="D27" s="212" t="s">
        <v>71</v>
      </c>
    </row>
    <row r="28" s="200" customFormat="1" ht="34.95" customHeight="1" spans="1:4">
      <c r="A28" s="209" t="s">
        <v>3083</v>
      </c>
      <c r="B28" s="210">
        <v>4188</v>
      </c>
      <c r="C28" s="210">
        <v>4208</v>
      </c>
      <c r="D28" s="208">
        <f>(C28-B28)/B28</f>
        <v>0.00477554918815664</v>
      </c>
    </row>
    <row r="29" s="200" customFormat="1" ht="34.95" customHeight="1" spans="1:4">
      <c r="A29" s="217" t="s">
        <v>3084</v>
      </c>
      <c r="B29" s="210"/>
      <c r="C29" s="218"/>
      <c r="D29" s="212" t="s">
        <v>71</v>
      </c>
    </row>
    <row r="30" s="200" customFormat="1" ht="34.95" customHeight="1" spans="1:4">
      <c r="A30" s="219" t="s">
        <v>138</v>
      </c>
      <c r="B30" s="207">
        <f>B25+B26+B29</f>
        <v>5540</v>
      </c>
      <c r="C30" s="207">
        <f>C25+C26+C29</f>
        <v>12029</v>
      </c>
      <c r="D30" s="208">
        <f>(C30-B30)/B30</f>
        <v>1.17129963898917</v>
      </c>
    </row>
  </sheetData>
  <mergeCells count="1">
    <mergeCell ref="A1:D1"/>
  </mergeCell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
  <sheetViews>
    <sheetView workbookViewId="0">
      <selection activeCell="H25" sqref="H25"/>
    </sheetView>
  </sheetViews>
  <sheetFormatPr defaultColWidth="9" defaultRowHeight="13.5" outlineLevelRow="1" outlineLevelCol="3"/>
  <cols>
    <col min="2" max="2" width="14.3333333333333" customWidth="1"/>
    <col min="3" max="3" width="16.2166666666667" customWidth="1"/>
  </cols>
  <sheetData>
    <row r="2" ht="75" spans="1:4">
      <c r="A2" s="354" t="s">
        <v>35</v>
      </c>
      <c r="B2" s="282" t="s">
        <v>36</v>
      </c>
      <c r="C2" s="282" t="s">
        <v>37</v>
      </c>
      <c r="D2" s="354" t="s">
        <v>38</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B6"/>
  <sheetViews>
    <sheetView workbookViewId="0">
      <selection activeCell="M9" sqref="M9"/>
    </sheetView>
  </sheetViews>
  <sheetFormatPr defaultColWidth="9" defaultRowHeight="14.25" outlineLevelRow="5" outlineLevelCol="1"/>
  <cols>
    <col min="1" max="1" width="39.6666666666667" style="183" customWidth="1"/>
    <col min="2" max="2" width="39.8833333333333" style="185" customWidth="1"/>
    <col min="3" max="3" width="12.6666666666667" style="183"/>
    <col min="4" max="16374" width="9" style="183"/>
    <col min="16375" max="16376" width="35.6666666666667" style="183"/>
    <col min="16377" max="16377" width="9" style="183"/>
    <col min="16378" max="16384" width="9" style="186"/>
  </cols>
  <sheetData>
    <row r="1" s="183" customFormat="1" ht="45" customHeight="1" spans="1:2">
      <c r="A1" s="187" t="str">
        <f>目录!A19</f>
        <v>3-5  2026年官渡区本级国有资本经营预算转移支付表（分地区）</v>
      </c>
      <c r="B1" s="188"/>
    </row>
    <row r="2" s="183" customFormat="1" ht="20.1" customHeight="1" spans="1:2">
      <c r="A2" s="189"/>
      <c r="B2" s="190" t="s">
        <v>39</v>
      </c>
    </row>
    <row r="3" s="184" customFormat="1" ht="45" customHeight="1" spans="1:2">
      <c r="A3" s="191" t="s">
        <v>3143</v>
      </c>
      <c r="B3" s="191" t="s">
        <v>3144</v>
      </c>
    </row>
    <row r="4" s="196" customFormat="1" ht="36" customHeight="1" spans="1:2">
      <c r="A4" s="197" t="s">
        <v>2473</v>
      </c>
      <c r="B4" s="198"/>
    </row>
    <row r="5" s="196" customFormat="1" ht="31.05" customHeight="1" spans="1:2">
      <c r="A5" s="194" t="s">
        <v>3145</v>
      </c>
      <c r="B5" s="199"/>
    </row>
    <row r="6" ht="25" customHeight="1" spans="1:2">
      <c r="A6" s="195" t="s">
        <v>2468</v>
      </c>
      <c r="B6" s="195"/>
    </row>
  </sheetData>
  <mergeCells count="2">
    <mergeCell ref="A1:B1"/>
    <mergeCell ref="A6:B6"/>
  </mergeCells>
  <conditionalFormatting sqref="B3:G3">
    <cfRule type="cellIs" dxfId="0" priority="3" stopIfTrue="1" operator="lessThanOrEqual">
      <formula>-1</formula>
    </cfRule>
  </conditionalFormatting>
  <conditionalFormatting sqref="C1:G2">
    <cfRule type="cellIs" dxfId="0" priority="5" stopIfTrue="1" operator="lessThanOrEqual">
      <formula>-1</formula>
    </cfRule>
    <cfRule type="cellIs" dxfId="0" priority="4" stopIfTrue="1" operator="greaterThanOrEqual">
      <formula>10</formula>
    </cfRule>
  </conditionalFormatting>
  <printOptions horizontalCentered="1"/>
  <pageMargins left="0.472222222222222" right="0.393055555555556" top="0.747916666666667" bottom="0.747916666666667" header="0.314583333333333" footer="0.314583333333333"/>
  <pageSetup paperSize="9" orientation="portrait"/>
  <headerFooter>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B7"/>
  <sheetViews>
    <sheetView workbookViewId="0">
      <selection activeCell="H32" sqref="H32"/>
    </sheetView>
  </sheetViews>
  <sheetFormatPr defaultColWidth="9" defaultRowHeight="14.25" outlineLevelRow="6" outlineLevelCol="1"/>
  <cols>
    <col min="1" max="1" width="46.6666666666667" style="183" customWidth="1"/>
    <col min="2" max="2" width="38" style="185" customWidth="1"/>
    <col min="3" max="16371" width="9" style="183"/>
    <col min="16372" max="16373" width="35.6666666666667" style="183"/>
    <col min="16374" max="16374" width="9" style="183"/>
    <col min="16375" max="16384" width="9" style="186"/>
  </cols>
  <sheetData>
    <row r="1" s="183" customFormat="1" ht="45" customHeight="1" spans="1:2">
      <c r="A1" s="187" t="str">
        <f>目录!A20</f>
        <v>3-6  2026年官渡区本级国有资本经营预算转移支付表（分项目）</v>
      </c>
      <c r="B1" s="188"/>
    </row>
    <row r="2" s="183" customFormat="1" ht="20.1" customHeight="1" spans="1:2">
      <c r="A2" s="189"/>
      <c r="B2" s="190" t="s">
        <v>39</v>
      </c>
    </row>
    <row r="3" s="184" customFormat="1" ht="45" customHeight="1" spans="1:2">
      <c r="A3" s="191" t="s">
        <v>3146</v>
      </c>
      <c r="B3" s="191" t="s">
        <v>3144</v>
      </c>
    </row>
    <row r="4" s="183" customFormat="1" ht="36" customHeight="1" spans="1:2">
      <c r="A4" s="192" t="s">
        <v>2473</v>
      </c>
      <c r="B4" s="193"/>
    </row>
    <row r="5" s="183" customFormat="1" ht="31.05" customHeight="1" spans="1:2">
      <c r="A5" s="194" t="s">
        <v>3145</v>
      </c>
      <c r="B5" s="193"/>
    </row>
    <row r="6" s="183" customFormat="1" ht="25" customHeight="1" spans="1:2">
      <c r="A6" s="195" t="s">
        <v>2468</v>
      </c>
      <c r="B6" s="195"/>
    </row>
    <row r="7" s="183" customFormat="1" spans="2:2">
      <c r="B7" s="185"/>
    </row>
  </sheetData>
  <mergeCells count="2">
    <mergeCell ref="A1:B1"/>
    <mergeCell ref="A6:B6"/>
  </mergeCells>
  <conditionalFormatting sqref="B3:G3">
    <cfRule type="cellIs" dxfId="0" priority="3" stopIfTrue="1" operator="lessThanOrEqual">
      <formula>-1</formula>
    </cfRule>
  </conditionalFormatting>
  <conditionalFormatting sqref="B4:G4">
    <cfRule type="cellIs" dxfId="0" priority="2" stopIfTrue="1" operator="lessThanOrEqual">
      <formula>-1</formula>
    </cfRule>
  </conditionalFormatting>
  <conditionalFormatting sqref="B5">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eaderFooter>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E42"/>
  <sheetViews>
    <sheetView showGridLines="0" showZeros="0" topLeftCell="A26" workbookViewId="0">
      <selection activeCell="A39" sqref="A39:D39"/>
    </sheetView>
  </sheetViews>
  <sheetFormatPr defaultColWidth="9" defaultRowHeight="14.25" outlineLevelCol="4"/>
  <cols>
    <col min="1" max="1" width="52.4416666666667" style="155" customWidth="1"/>
    <col min="2" max="4" width="20.6666666666667" style="155" customWidth="1"/>
    <col min="5" max="5" width="5.33333333333333" style="155" hidden="1" customWidth="1"/>
    <col min="6" max="16384" width="9" style="155"/>
  </cols>
  <sheetData>
    <row r="1" ht="45" customHeight="1" spans="1:4">
      <c r="A1" s="156" t="str">
        <f>目录!A21</f>
        <v>4-1  2026年官渡区社会保险基金收入预算情况表</v>
      </c>
      <c r="B1" s="156"/>
      <c r="C1" s="156"/>
      <c r="D1" s="156"/>
    </row>
    <row r="2" s="171" customFormat="1" ht="20.1" customHeight="1" spans="1:4">
      <c r="A2" s="172"/>
      <c r="B2" s="173"/>
      <c r="C2" s="174"/>
      <c r="D2" s="175" t="s">
        <v>39</v>
      </c>
    </row>
    <row r="3" ht="45" customHeight="1" spans="1:5">
      <c r="A3" s="176" t="str">
        <f>表头!A2</f>
        <v>项目</v>
      </c>
      <c r="B3" s="176" t="str">
        <f>表头!B2</f>
        <v>2025年执行数</v>
      </c>
      <c r="C3" s="176" t="str">
        <f>表头!C2</f>
        <v>2026年预算数</v>
      </c>
      <c r="D3" s="176" t="str">
        <f>表头!D2</f>
        <v>预算数比上年执行数增长%</v>
      </c>
      <c r="E3" s="171" t="s">
        <v>41</v>
      </c>
    </row>
    <row r="4" s="153" customFormat="1" ht="34.95" customHeight="1" spans="1:5">
      <c r="A4" s="177" t="s">
        <v>3147</v>
      </c>
      <c r="B4" s="139"/>
      <c r="C4" s="150"/>
      <c r="D4" s="101"/>
      <c r="E4" s="178" t="str">
        <f t="shared" ref="E4:E38" si="0">IF(A4&lt;&gt;"",IF(SUM(B4:C4)&lt;&gt;0,"是","否"),"是")</f>
        <v>否</v>
      </c>
    </row>
    <row r="5" s="153" customFormat="1" ht="34.95" customHeight="1" spans="1:5">
      <c r="A5" s="179" t="s">
        <v>3148</v>
      </c>
      <c r="B5" s="141"/>
      <c r="C5" s="141"/>
      <c r="D5" s="105"/>
      <c r="E5" s="178" t="str">
        <f t="shared" si="0"/>
        <v>否</v>
      </c>
    </row>
    <row r="6" s="153" customFormat="1" ht="34.95" customHeight="1" spans="1:5">
      <c r="A6" s="179" t="s">
        <v>3149</v>
      </c>
      <c r="B6" s="141"/>
      <c r="C6" s="142"/>
      <c r="D6" s="105"/>
      <c r="E6" s="178" t="str">
        <f t="shared" si="0"/>
        <v>否</v>
      </c>
    </row>
    <row r="7" s="154" customFormat="1" ht="34.95" customHeight="1" spans="1:5">
      <c r="A7" s="179" t="s">
        <v>3150</v>
      </c>
      <c r="B7" s="141"/>
      <c r="C7" s="142"/>
      <c r="D7" s="105"/>
      <c r="E7" s="178" t="str">
        <f t="shared" si="0"/>
        <v>否</v>
      </c>
    </row>
    <row r="8" s="153" customFormat="1" ht="34.95" customHeight="1" spans="1:5">
      <c r="A8" s="177" t="s">
        <v>3151</v>
      </c>
      <c r="B8" s="139"/>
      <c r="C8" s="139"/>
      <c r="D8" s="165" t="str">
        <f t="shared" ref="D8:D11" si="1">IFERROR((C8/B8-1)*100,"")</f>
        <v/>
      </c>
      <c r="E8" s="178" t="str">
        <f t="shared" si="0"/>
        <v>否</v>
      </c>
    </row>
    <row r="9" s="153" customFormat="1" ht="34.95" customHeight="1" spans="1:5">
      <c r="A9" s="179" t="s">
        <v>3148</v>
      </c>
      <c r="B9" s="141"/>
      <c r="C9" s="142"/>
      <c r="D9" s="180" t="str">
        <f t="shared" si="1"/>
        <v/>
      </c>
      <c r="E9" s="178" t="str">
        <f t="shared" si="0"/>
        <v>否</v>
      </c>
    </row>
    <row r="10" s="153" customFormat="1" ht="34.95" customHeight="1" spans="1:5">
      <c r="A10" s="179" t="s">
        <v>3149</v>
      </c>
      <c r="B10" s="141"/>
      <c r="C10" s="142"/>
      <c r="D10" s="180" t="str">
        <f t="shared" si="1"/>
        <v/>
      </c>
      <c r="E10" s="178" t="str">
        <f t="shared" si="0"/>
        <v>否</v>
      </c>
    </row>
    <row r="11" s="153" customFormat="1" ht="34.95" customHeight="1" spans="1:5">
      <c r="A11" s="179" t="s">
        <v>3150</v>
      </c>
      <c r="B11" s="141"/>
      <c r="C11" s="142"/>
      <c r="D11" s="180" t="str">
        <f t="shared" si="1"/>
        <v/>
      </c>
      <c r="E11" s="178" t="str">
        <f t="shared" si="0"/>
        <v>否</v>
      </c>
    </row>
    <row r="12" s="153" customFormat="1" ht="34.95" customHeight="1" spans="1:5">
      <c r="A12" s="177" t="s">
        <v>3152</v>
      </c>
      <c r="B12" s="139"/>
      <c r="C12" s="150"/>
      <c r="D12" s="106"/>
      <c r="E12" s="178" t="str">
        <f t="shared" si="0"/>
        <v>否</v>
      </c>
    </row>
    <row r="13" s="153" customFormat="1" ht="34.95" customHeight="1" spans="1:5">
      <c r="A13" s="179" t="s">
        <v>3148</v>
      </c>
      <c r="B13" s="141"/>
      <c r="C13" s="142"/>
      <c r="D13" s="105"/>
      <c r="E13" s="178" t="str">
        <f t="shared" si="0"/>
        <v>否</v>
      </c>
    </row>
    <row r="14" s="153" customFormat="1" ht="34.95" customHeight="1" spans="1:5">
      <c r="A14" s="179" t="s">
        <v>3149</v>
      </c>
      <c r="B14" s="141"/>
      <c r="C14" s="142"/>
      <c r="D14" s="105"/>
      <c r="E14" s="178" t="str">
        <f t="shared" si="0"/>
        <v>否</v>
      </c>
    </row>
    <row r="15" s="153" customFormat="1" ht="34.95" customHeight="1" spans="1:5">
      <c r="A15" s="179" t="s">
        <v>3150</v>
      </c>
      <c r="B15" s="141"/>
      <c r="C15" s="142"/>
      <c r="D15" s="105" t="str">
        <f>IF(B15&gt;0,C15/B15-1,IF(B15&lt;0,-(C15/B15-1),""))</f>
        <v/>
      </c>
      <c r="E15" s="178" t="str">
        <f t="shared" si="0"/>
        <v>否</v>
      </c>
    </row>
    <row r="16" s="153" customFormat="1" ht="34.95" customHeight="1" spans="1:5">
      <c r="A16" s="177" t="s">
        <v>3153</v>
      </c>
      <c r="B16" s="139"/>
      <c r="C16" s="150"/>
      <c r="D16" s="165" t="str">
        <f t="shared" ref="D16:D19" si="2">IFERROR((C16/B16-1)*100,"")</f>
        <v/>
      </c>
      <c r="E16" s="178" t="str">
        <f t="shared" si="0"/>
        <v>否</v>
      </c>
    </row>
    <row r="17" s="153" customFormat="1" ht="34.95" customHeight="1" spans="1:5">
      <c r="A17" s="179" t="s">
        <v>3148</v>
      </c>
      <c r="B17" s="141"/>
      <c r="C17" s="136"/>
      <c r="D17" s="180" t="str">
        <f t="shared" si="2"/>
        <v/>
      </c>
      <c r="E17" s="178" t="str">
        <f t="shared" si="0"/>
        <v>否</v>
      </c>
    </row>
    <row r="18" s="153" customFormat="1" ht="34.95" customHeight="1" spans="1:5">
      <c r="A18" s="179" t="s">
        <v>3149</v>
      </c>
      <c r="B18" s="141"/>
      <c r="C18" s="136"/>
      <c r="D18" s="180" t="str">
        <f t="shared" si="2"/>
        <v/>
      </c>
      <c r="E18" s="178" t="str">
        <f t="shared" si="0"/>
        <v>否</v>
      </c>
    </row>
    <row r="19" s="153" customFormat="1" ht="34.95" customHeight="1" spans="1:5">
      <c r="A19" s="179" t="s">
        <v>3150</v>
      </c>
      <c r="B19" s="141"/>
      <c r="C19" s="136"/>
      <c r="D19" s="180" t="str">
        <f t="shared" si="2"/>
        <v/>
      </c>
      <c r="E19" s="178" t="str">
        <f t="shared" si="0"/>
        <v>否</v>
      </c>
    </row>
    <row r="20" s="153" customFormat="1" ht="34.95" customHeight="1" spans="1:5">
      <c r="A20" s="177" t="s">
        <v>3154</v>
      </c>
      <c r="B20" s="139"/>
      <c r="C20" s="150"/>
      <c r="D20" s="106"/>
      <c r="E20" s="178" t="str">
        <f t="shared" si="0"/>
        <v>否</v>
      </c>
    </row>
    <row r="21" s="153" customFormat="1" ht="34.95" customHeight="1" spans="1:5">
      <c r="A21" s="179" t="s">
        <v>3148</v>
      </c>
      <c r="B21" s="141"/>
      <c r="C21" s="150"/>
      <c r="D21" s="105"/>
      <c r="E21" s="178" t="str">
        <f t="shared" si="0"/>
        <v>否</v>
      </c>
    </row>
    <row r="22" s="153" customFormat="1" ht="34.95" customHeight="1" spans="1:5">
      <c r="A22" s="179" t="s">
        <v>3149</v>
      </c>
      <c r="B22" s="141"/>
      <c r="C22" s="141"/>
      <c r="D22" s="105"/>
      <c r="E22" s="178" t="str">
        <f t="shared" si="0"/>
        <v>否</v>
      </c>
    </row>
    <row r="23" s="153" customFormat="1" ht="34.95" customHeight="1" spans="1:5">
      <c r="A23" s="179" t="s">
        <v>3150</v>
      </c>
      <c r="B23" s="141"/>
      <c r="C23" s="142"/>
      <c r="D23" s="119"/>
      <c r="E23" s="178" t="str">
        <f t="shared" si="0"/>
        <v>否</v>
      </c>
    </row>
    <row r="24" s="153" customFormat="1" ht="34.95" customHeight="1" spans="1:5">
      <c r="A24" s="177" t="s">
        <v>3155</v>
      </c>
      <c r="B24" s="148"/>
      <c r="C24" s="150"/>
      <c r="D24" s="165" t="str">
        <f t="shared" ref="D24:D38" si="3">IFERROR((C24/B24-1)*100,"")</f>
        <v/>
      </c>
      <c r="E24" s="178" t="str">
        <f t="shared" si="0"/>
        <v>否</v>
      </c>
    </row>
    <row r="25" s="153" customFormat="1" ht="34.95" customHeight="1" spans="1:5">
      <c r="A25" s="179" t="s">
        <v>3148</v>
      </c>
      <c r="B25" s="141"/>
      <c r="C25" s="147"/>
      <c r="D25" s="180" t="str">
        <f t="shared" si="3"/>
        <v/>
      </c>
      <c r="E25" s="178" t="str">
        <f t="shared" si="0"/>
        <v>否</v>
      </c>
    </row>
    <row r="26" s="153" customFormat="1" ht="34.95" customHeight="1" spans="1:5">
      <c r="A26" s="179" t="s">
        <v>3149</v>
      </c>
      <c r="B26" s="141"/>
      <c r="C26" s="141"/>
      <c r="D26" s="180" t="str">
        <f t="shared" si="3"/>
        <v/>
      </c>
      <c r="E26" s="178" t="str">
        <f t="shared" si="0"/>
        <v>否</v>
      </c>
    </row>
    <row r="27" s="153" customFormat="1" ht="34.95" customHeight="1" spans="1:5">
      <c r="A27" s="179" t="s">
        <v>3150</v>
      </c>
      <c r="B27" s="141"/>
      <c r="C27" s="141"/>
      <c r="D27" s="180" t="str">
        <f t="shared" si="3"/>
        <v/>
      </c>
      <c r="E27" s="178" t="str">
        <f t="shared" si="0"/>
        <v>否</v>
      </c>
    </row>
    <row r="28" s="153" customFormat="1" ht="34.95" customHeight="1" spans="1:5">
      <c r="A28" s="177" t="s">
        <v>3156</v>
      </c>
      <c r="B28" s="139"/>
      <c r="C28" s="150"/>
      <c r="D28" s="165" t="str">
        <f t="shared" si="3"/>
        <v/>
      </c>
      <c r="E28" s="178" t="str">
        <f t="shared" si="0"/>
        <v>否</v>
      </c>
    </row>
    <row r="29" s="153" customFormat="1" ht="34.95" customHeight="1" spans="1:5">
      <c r="A29" s="179" t="s">
        <v>3148</v>
      </c>
      <c r="B29" s="141"/>
      <c r="C29" s="147"/>
      <c r="D29" s="180" t="str">
        <f t="shared" si="3"/>
        <v/>
      </c>
      <c r="E29" s="178" t="str">
        <f t="shared" si="0"/>
        <v>否</v>
      </c>
    </row>
    <row r="30" s="153" customFormat="1" ht="34.95" customHeight="1" spans="1:5">
      <c r="A30" s="179" t="s">
        <v>3149</v>
      </c>
      <c r="B30" s="141"/>
      <c r="C30" s="147"/>
      <c r="D30" s="181" t="e">
        <f>(C30-B30)/B30*100</f>
        <v>#DIV/0!</v>
      </c>
      <c r="E30" s="178" t="str">
        <f t="shared" si="0"/>
        <v>否</v>
      </c>
    </row>
    <row r="31" s="153" customFormat="1" ht="34.95" customHeight="1" spans="1:5">
      <c r="A31" s="179" t="s">
        <v>3150</v>
      </c>
      <c r="B31" s="141"/>
      <c r="C31" s="147"/>
      <c r="D31" s="180" t="str">
        <f t="shared" si="3"/>
        <v/>
      </c>
      <c r="E31" s="178" t="str">
        <f t="shared" si="0"/>
        <v>否</v>
      </c>
    </row>
    <row r="32" s="153" customFormat="1" ht="34.95" customHeight="1" spans="1:5">
      <c r="A32" s="117" t="s">
        <v>3157</v>
      </c>
      <c r="B32" s="148"/>
      <c r="C32" s="148"/>
      <c r="D32" s="165" t="str">
        <f t="shared" si="3"/>
        <v/>
      </c>
      <c r="E32" s="178" t="str">
        <f t="shared" si="0"/>
        <v>否</v>
      </c>
    </row>
    <row r="33" s="153" customFormat="1" ht="34.95" customHeight="1" spans="1:5">
      <c r="A33" s="179" t="s">
        <v>3158</v>
      </c>
      <c r="B33" s="141"/>
      <c r="C33" s="141"/>
      <c r="D33" s="180" t="str">
        <f t="shared" si="3"/>
        <v/>
      </c>
      <c r="E33" s="178" t="str">
        <f t="shared" si="0"/>
        <v>否</v>
      </c>
    </row>
    <row r="34" s="153" customFormat="1" ht="34.95" customHeight="1" spans="1:5">
      <c r="A34" s="179" t="s">
        <v>3159</v>
      </c>
      <c r="B34" s="141"/>
      <c r="C34" s="141"/>
      <c r="D34" s="180" t="str">
        <f t="shared" si="3"/>
        <v/>
      </c>
      <c r="E34" s="178" t="str">
        <f t="shared" si="0"/>
        <v>否</v>
      </c>
    </row>
    <row r="35" s="153" customFormat="1" ht="34.95" customHeight="1" spans="1:5">
      <c r="A35" s="179" t="s">
        <v>3160</v>
      </c>
      <c r="B35" s="141"/>
      <c r="C35" s="141"/>
      <c r="D35" s="180" t="str">
        <f t="shared" si="3"/>
        <v/>
      </c>
      <c r="E35" s="178" t="str">
        <f t="shared" si="0"/>
        <v>否</v>
      </c>
    </row>
    <row r="36" s="153" customFormat="1" ht="34.95" customHeight="1" spans="1:5">
      <c r="A36" s="121" t="s">
        <v>3161</v>
      </c>
      <c r="B36" s="139"/>
      <c r="C36" s="139"/>
      <c r="D36" s="180" t="str">
        <f t="shared" si="3"/>
        <v/>
      </c>
      <c r="E36" s="178" t="str">
        <f t="shared" si="0"/>
        <v>否</v>
      </c>
    </row>
    <row r="37" s="153" customFormat="1" ht="34.95" customHeight="1" spans="1:5">
      <c r="A37" s="182" t="s">
        <v>3162</v>
      </c>
      <c r="B37" s="139"/>
      <c r="C37" s="150"/>
      <c r="D37" s="180" t="str">
        <f t="shared" si="3"/>
        <v/>
      </c>
      <c r="E37" s="178" t="str">
        <f t="shared" si="0"/>
        <v>否</v>
      </c>
    </row>
    <row r="38" s="153" customFormat="1" ht="34.95" customHeight="1" spans="1:5">
      <c r="A38" s="117" t="s">
        <v>3163</v>
      </c>
      <c r="B38" s="148"/>
      <c r="C38" s="148"/>
      <c r="D38" s="165" t="str">
        <f t="shared" si="3"/>
        <v/>
      </c>
      <c r="E38" s="178" t="str">
        <f t="shared" si="0"/>
        <v>否</v>
      </c>
    </row>
    <row r="39" ht="47" customHeight="1" spans="1:4">
      <c r="A39" s="169" t="s">
        <v>3164</v>
      </c>
      <c r="B39" s="169"/>
      <c r="C39" s="169"/>
      <c r="D39" s="169"/>
    </row>
    <row r="40" spans="2:3">
      <c r="B40" s="170"/>
      <c r="C40" s="170"/>
    </row>
    <row r="41" spans="2:3">
      <c r="B41" s="170"/>
      <c r="C41" s="170"/>
    </row>
    <row r="42" spans="2:3">
      <c r="B42" s="170"/>
      <c r="C42" s="170"/>
    </row>
  </sheetData>
  <mergeCells count="2">
    <mergeCell ref="A1:D1"/>
    <mergeCell ref="A39:D39"/>
  </mergeCells>
  <conditionalFormatting sqref="D36">
    <cfRule type="cellIs" dxfId="3" priority="4" stopIfTrue="1" operator="lessThanOrEqual">
      <formula>-1</formula>
    </cfRule>
  </conditionalFormatting>
  <conditionalFormatting sqref="C9:C11">
    <cfRule type="cellIs" dxfId="3" priority="3" stopIfTrue="1" operator="lessThanOrEqual">
      <formula>-1</formula>
    </cfRule>
  </conditionalFormatting>
  <conditionalFormatting sqref="C17:C19">
    <cfRule type="cellIs" dxfId="3" priority="2" stopIfTrue="1" operator="lessThanOrEqual">
      <formula>-1</formula>
    </cfRule>
  </conditionalFormatting>
  <conditionalFormatting sqref="E4:E38">
    <cfRule type="cellIs" dxfId="3" priority="7" stopIfTrue="1" operator="lessThanOrEqual">
      <formula>-1</formula>
    </cfRule>
  </conditionalFormatting>
  <conditionalFormatting sqref="E5:E38">
    <cfRule type="cellIs" dxfId="3" priority="5" stopIfTrue="1" operator="lessThanOrEqual">
      <formula>-1</formula>
    </cfRule>
  </conditionalFormatting>
  <conditionalFormatting sqref="D5:D7 D12:D15 D20:D22 D37:D38 C23 C6:C7 C13:C15">
    <cfRule type="cellIs" dxfId="3" priority="6" stopIfTrue="1" operator="lessThanOrEqual">
      <formula>-1</formula>
    </cfRule>
  </conditionalFormatting>
  <conditionalFormatting sqref="C25 C29:C3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E26"/>
  <sheetViews>
    <sheetView showGridLines="0" showZeros="0" workbookViewId="0">
      <pane ySplit="3" topLeftCell="A13" activePane="bottomLeft" state="frozen"/>
      <selection/>
      <selection pane="bottomLeft" activeCell="A23" sqref="A23:D23"/>
    </sheetView>
  </sheetViews>
  <sheetFormatPr defaultColWidth="9" defaultRowHeight="14.25" outlineLevelCol="4"/>
  <cols>
    <col min="1" max="1" width="45.6666666666667" style="155" customWidth="1"/>
    <col min="2" max="4" width="20.6666666666667" style="155" customWidth="1"/>
    <col min="5" max="5" width="12.775" style="155" hidden="1" customWidth="1"/>
    <col min="6" max="16384" width="9" style="155"/>
  </cols>
  <sheetData>
    <row r="1" ht="45" customHeight="1" spans="1:4">
      <c r="A1" s="156" t="str">
        <f>目录!A22</f>
        <v>4-2  2026年官渡区社会保险基金支出预算情况表</v>
      </c>
      <c r="B1" s="156"/>
      <c r="C1" s="156"/>
      <c r="D1" s="156"/>
    </row>
    <row r="2" ht="20.1" customHeight="1" spans="1:4">
      <c r="A2" s="157"/>
      <c r="B2" s="158"/>
      <c r="C2" s="159"/>
      <c r="D2" s="160" t="s">
        <v>3165</v>
      </c>
    </row>
    <row r="3" ht="45" customHeight="1" spans="1:5">
      <c r="A3" s="96" t="str">
        <f>表头!A2</f>
        <v>项目</v>
      </c>
      <c r="B3" s="96" t="str">
        <f>表头!B2</f>
        <v>2025年执行数</v>
      </c>
      <c r="C3" s="96" t="str">
        <f>表头!C2</f>
        <v>2026年预算数</v>
      </c>
      <c r="D3" s="96" t="str">
        <f>表头!D2</f>
        <v>预算数比上年执行数增长%</v>
      </c>
      <c r="E3" s="161" t="s">
        <v>41</v>
      </c>
    </row>
    <row r="4" s="153" customFormat="1" ht="34.95" customHeight="1" spans="1:5">
      <c r="A4" s="98" t="s">
        <v>3166</v>
      </c>
      <c r="B4" s="120"/>
      <c r="C4" s="120"/>
      <c r="D4" s="101"/>
      <c r="E4" s="162" t="str">
        <f t="shared" ref="E4:E22" si="0">IF(A4&lt;&gt;"",IF(SUM(B4:C4)&lt;&gt;0,"是","否"),"是")</f>
        <v>否</v>
      </c>
    </row>
    <row r="5" s="153" customFormat="1" ht="34.95" customHeight="1" spans="1:5">
      <c r="A5" s="102" t="s">
        <v>3167</v>
      </c>
      <c r="B5" s="144"/>
      <c r="C5" s="144"/>
      <c r="D5" s="163"/>
      <c r="E5" s="162" t="str">
        <f t="shared" si="0"/>
        <v>否</v>
      </c>
    </row>
    <row r="6" s="153" customFormat="1" ht="34.95" customHeight="1" spans="1:5">
      <c r="A6" s="164" t="s">
        <v>3168</v>
      </c>
      <c r="B6" s="120"/>
      <c r="C6" s="120"/>
      <c r="D6" s="165" t="str">
        <f t="shared" ref="D6:D11" si="1">IFERROR((C6/B6-1)*100,"")</f>
        <v/>
      </c>
      <c r="E6" s="162" t="str">
        <f t="shared" si="0"/>
        <v>否</v>
      </c>
    </row>
    <row r="7" s="153" customFormat="1" ht="34.95" customHeight="1" spans="1:5">
      <c r="A7" s="102" t="s">
        <v>3167</v>
      </c>
      <c r="B7" s="144"/>
      <c r="C7" s="166"/>
      <c r="D7" s="165" t="str">
        <f t="shared" si="1"/>
        <v/>
      </c>
      <c r="E7" s="162" t="str">
        <f t="shared" si="0"/>
        <v>否</v>
      </c>
    </row>
    <row r="8" s="154" customFormat="1" ht="34.95" customHeight="1" spans="1:5">
      <c r="A8" s="98" t="s">
        <v>3169</v>
      </c>
      <c r="B8" s="120"/>
      <c r="C8" s="120"/>
      <c r="D8" s="165" t="str">
        <f t="shared" si="1"/>
        <v/>
      </c>
      <c r="E8" s="162" t="str">
        <f t="shared" si="0"/>
        <v>否</v>
      </c>
    </row>
    <row r="9" s="154" customFormat="1" ht="34.95" customHeight="1" spans="1:5">
      <c r="A9" s="102" t="s">
        <v>3167</v>
      </c>
      <c r="B9" s="144"/>
      <c r="C9" s="166"/>
      <c r="D9" s="165" t="str">
        <f t="shared" si="1"/>
        <v/>
      </c>
      <c r="E9" s="162" t="str">
        <f t="shared" si="0"/>
        <v>否</v>
      </c>
    </row>
    <row r="10" s="154" customFormat="1" ht="34.95" customHeight="1" spans="1:5">
      <c r="A10" s="98" t="s">
        <v>3170</v>
      </c>
      <c r="B10" s="120"/>
      <c r="C10" s="120"/>
      <c r="D10" s="165" t="str">
        <f t="shared" si="1"/>
        <v/>
      </c>
      <c r="E10" s="162" t="str">
        <f t="shared" si="0"/>
        <v>否</v>
      </c>
    </row>
    <row r="11" s="154" customFormat="1" ht="34.95" customHeight="1" spans="1:5">
      <c r="A11" s="102" t="s">
        <v>3167</v>
      </c>
      <c r="B11" s="144"/>
      <c r="C11" s="107"/>
      <c r="D11" s="165" t="str">
        <f t="shared" si="1"/>
        <v/>
      </c>
      <c r="E11" s="162" t="str">
        <f t="shared" si="0"/>
        <v>否</v>
      </c>
    </row>
    <row r="12" s="154" customFormat="1" ht="34.95" customHeight="1" spans="1:5">
      <c r="A12" s="98" t="s">
        <v>3171</v>
      </c>
      <c r="B12" s="120"/>
      <c r="C12" s="120"/>
      <c r="D12" s="167"/>
      <c r="E12" s="162" t="str">
        <f t="shared" si="0"/>
        <v>否</v>
      </c>
    </row>
    <row r="13" s="154" customFormat="1" ht="34.95" customHeight="1" spans="1:5">
      <c r="A13" s="102" t="s">
        <v>3167</v>
      </c>
      <c r="B13" s="144"/>
      <c r="C13" s="107"/>
      <c r="D13" s="163"/>
      <c r="E13" s="162" t="str">
        <f t="shared" si="0"/>
        <v>否</v>
      </c>
    </row>
    <row r="14" s="154" customFormat="1" ht="34.95" customHeight="1" spans="1:5">
      <c r="A14" s="98" t="s">
        <v>3172</v>
      </c>
      <c r="B14" s="120"/>
      <c r="C14" s="120"/>
      <c r="D14" s="165" t="str">
        <f t="shared" ref="D14:D19" si="2">IFERROR((C14/B14-1)*100,"")</f>
        <v/>
      </c>
      <c r="E14" s="162" t="str">
        <f t="shared" si="0"/>
        <v>否</v>
      </c>
    </row>
    <row r="15" s="153" customFormat="1" ht="34.95" customHeight="1" spans="1:5">
      <c r="A15" s="102" t="s">
        <v>3167</v>
      </c>
      <c r="B15" s="144"/>
      <c r="C15" s="166"/>
      <c r="D15" s="165" t="str">
        <f t="shared" si="2"/>
        <v/>
      </c>
      <c r="E15" s="162" t="str">
        <f t="shared" si="0"/>
        <v>否</v>
      </c>
    </row>
    <row r="16" s="153" customFormat="1" ht="34.95" customHeight="1" spans="1:5">
      <c r="A16" s="98" t="s">
        <v>3173</v>
      </c>
      <c r="B16" s="120"/>
      <c r="C16" s="120"/>
      <c r="D16" s="165" t="str">
        <f t="shared" si="2"/>
        <v/>
      </c>
      <c r="E16" s="162" t="str">
        <f t="shared" si="0"/>
        <v>否</v>
      </c>
    </row>
    <row r="17" s="153" customFormat="1" ht="34.95" customHeight="1" spans="1:5">
      <c r="A17" s="102" t="s">
        <v>3167</v>
      </c>
      <c r="B17" s="144"/>
      <c r="C17" s="116"/>
      <c r="D17" s="165" t="str">
        <f t="shared" si="2"/>
        <v/>
      </c>
      <c r="E17" s="162" t="str">
        <f t="shared" si="0"/>
        <v>否</v>
      </c>
    </row>
    <row r="18" s="153" customFormat="1" ht="34.95" customHeight="1" spans="1:5">
      <c r="A18" s="117" t="s">
        <v>3174</v>
      </c>
      <c r="B18" s="120"/>
      <c r="C18" s="120"/>
      <c r="D18" s="165" t="str">
        <f t="shared" si="2"/>
        <v/>
      </c>
      <c r="E18" s="162" t="str">
        <f t="shared" si="0"/>
        <v>否</v>
      </c>
    </row>
    <row r="19" s="153" customFormat="1" ht="34.95" customHeight="1" spans="1:5">
      <c r="A19" s="102" t="s">
        <v>3175</v>
      </c>
      <c r="B19" s="144"/>
      <c r="C19" s="144"/>
      <c r="D19" s="165" t="str">
        <f t="shared" si="2"/>
        <v/>
      </c>
      <c r="E19" s="162" t="str">
        <f t="shared" si="0"/>
        <v>否</v>
      </c>
    </row>
    <row r="20" s="153" customFormat="1" ht="34.95" customHeight="1" spans="1:5">
      <c r="A20" s="168" t="s">
        <v>3176</v>
      </c>
      <c r="B20" s="120"/>
      <c r="C20" s="120"/>
      <c r="D20" s="167"/>
      <c r="E20" s="162" t="str">
        <f t="shared" si="0"/>
        <v>否</v>
      </c>
    </row>
    <row r="21" s="153" customFormat="1" ht="34.95" customHeight="1" spans="1:5">
      <c r="A21" s="121" t="s">
        <v>3177</v>
      </c>
      <c r="B21" s="120"/>
      <c r="C21" s="120"/>
      <c r="D21" s="167"/>
      <c r="E21" s="162" t="str">
        <f t="shared" si="0"/>
        <v>否</v>
      </c>
    </row>
    <row r="22" s="153" customFormat="1" ht="34.95" customHeight="1" spans="1:5">
      <c r="A22" s="117" t="s">
        <v>3178</v>
      </c>
      <c r="B22" s="120"/>
      <c r="C22" s="120"/>
      <c r="D22" s="165" t="str">
        <f>IFERROR((C22/B22-1)*100,"")</f>
        <v/>
      </c>
      <c r="E22" s="162" t="str">
        <f t="shared" si="0"/>
        <v>否</v>
      </c>
    </row>
    <row r="23" ht="48" customHeight="1" spans="1:4">
      <c r="A23" s="169" t="s">
        <v>3164</v>
      </c>
      <c r="B23" s="169"/>
      <c r="C23" s="169"/>
      <c r="D23" s="169"/>
    </row>
    <row r="24" spans="2:3">
      <c r="B24" s="170"/>
      <c r="C24" s="170"/>
    </row>
    <row r="25" spans="2:3">
      <c r="B25" s="170"/>
      <c r="C25" s="170"/>
    </row>
    <row r="26" spans="2:3">
      <c r="B26" s="170"/>
      <c r="C26" s="170"/>
    </row>
  </sheetData>
  <mergeCells count="2">
    <mergeCell ref="A1:D1"/>
    <mergeCell ref="A23:D23"/>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E42"/>
  <sheetViews>
    <sheetView showGridLines="0" showZeros="0" workbookViewId="0">
      <pane ySplit="3" topLeftCell="A37" activePane="bottomLeft" state="frozen"/>
      <selection/>
      <selection pane="bottomLeft" activeCell="G38" sqref="G38"/>
    </sheetView>
  </sheetViews>
  <sheetFormatPr defaultColWidth="9" defaultRowHeight="14.25" outlineLevelCol="4"/>
  <cols>
    <col min="1" max="1" width="46.1083333333333" style="125" customWidth="1"/>
    <col min="2" max="4" width="20.6666666666667" style="125" customWidth="1"/>
    <col min="5" max="5" width="5" style="125" hidden="1" customWidth="1"/>
    <col min="6" max="16384" width="9" style="125"/>
  </cols>
  <sheetData>
    <row r="1" ht="45" customHeight="1" spans="1:4">
      <c r="A1" s="126" t="str">
        <f>目录!A23</f>
        <v>4-3  2026年官渡区本级社会保险基金收入预算情况表</v>
      </c>
      <c r="B1" s="126"/>
      <c r="C1" s="126"/>
      <c r="D1" s="126"/>
    </row>
    <row r="2" ht="20.1" customHeight="1" spans="1:4">
      <c r="A2" s="127"/>
      <c r="B2" s="128"/>
      <c r="C2" s="129"/>
      <c r="D2" s="130" t="s">
        <v>39</v>
      </c>
    </row>
    <row r="3" ht="45" customHeight="1" spans="1:5">
      <c r="A3" s="131" t="str">
        <f>表头!A2</f>
        <v>项目</v>
      </c>
      <c r="B3" s="131" t="s">
        <v>140</v>
      </c>
      <c r="C3" s="131" t="str">
        <f>表头!C2</f>
        <v>2026年预算数</v>
      </c>
      <c r="D3" s="132" t="str">
        <f>表头!D2</f>
        <v>预算数比上年执行数增长%</v>
      </c>
      <c r="E3" s="97" t="s">
        <v>41</v>
      </c>
    </row>
    <row r="4" ht="36" customHeight="1" spans="1:5">
      <c r="A4" s="133" t="s">
        <v>3147</v>
      </c>
      <c r="B4" s="134"/>
      <c r="C4" s="100"/>
      <c r="D4" s="101"/>
      <c r="E4" s="97" t="str">
        <f t="shared" ref="E4:E36" si="0">IF(A4&lt;&gt;"",IF(SUM(B4:C4)&lt;&gt;0,"是","否"),"是")</f>
        <v>否</v>
      </c>
    </row>
    <row r="5" ht="36" customHeight="1" spans="1:5">
      <c r="A5" s="135" t="s">
        <v>3148</v>
      </c>
      <c r="B5" s="136"/>
      <c r="C5" s="136"/>
      <c r="D5" s="137"/>
      <c r="E5" s="97" t="str">
        <f t="shared" si="0"/>
        <v>否</v>
      </c>
    </row>
    <row r="6" ht="36" customHeight="1" spans="1:5">
      <c r="A6" s="135" t="s">
        <v>3149</v>
      </c>
      <c r="B6" s="136"/>
      <c r="C6" s="136"/>
      <c r="D6" s="137"/>
      <c r="E6" s="97" t="str">
        <f t="shared" si="0"/>
        <v>否</v>
      </c>
    </row>
    <row r="7" s="124" customFormat="1" ht="36" customHeight="1" spans="1:5">
      <c r="A7" s="135" t="s">
        <v>3150</v>
      </c>
      <c r="B7" s="136"/>
      <c r="C7" s="136"/>
      <c r="D7" s="137"/>
      <c r="E7" s="97" t="str">
        <f t="shared" si="0"/>
        <v>否</v>
      </c>
    </row>
    <row r="8" s="124" customFormat="1" ht="36" customHeight="1" spans="1:5">
      <c r="A8" s="138" t="s">
        <v>3151</v>
      </c>
      <c r="B8" s="139"/>
      <c r="C8" s="139"/>
      <c r="D8" s="140"/>
      <c r="E8" s="97" t="str">
        <f t="shared" si="0"/>
        <v>否</v>
      </c>
    </row>
    <row r="9" s="124" customFormat="1" ht="36" customHeight="1" spans="1:5">
      <c r="A9" s="135" t="s">
        <v>3148</v>
      </c>
      <c r="B9" s="141"/>
      <c r="C9" s="142"/>
      <c r="D9" s="140"/>
      <c r="E9" s="97" t="str">
        <f t="shared" si="0"/>
        <v>否</v>
      </c>
    </row>
    <row r="10" s="124" customFormat="1" ht="36" customHeight="1" spans="1:5">
      <c r="A10" s="135" t="s">
        <v>3149</v>
      </c>
      <c r="B10" s="141"/>
      <c r="C10" s="142"/>
      <c r="D10" s="140"/>
      <c r="E10" s="97" t="str">
        <f t="shared" si="0"/>
        <v>否</v>
      </c>
    </row>
    <row r="11" s="124" customFormat="1" ht="36" customHeight="1" spans="1:5">
      <c r="A11" s="135" t="s">
        <v>3150</v>
      </c>
      <c r="B11" s="141"/>
      <c r="C11" s="142"/>
      <c r="D11" s="140"/>
      <c r="E11" s="97" t="str">
        <f t="shared" si="0"/>
        <v>否</v>
      </c>
    </row>
    <row r="12" s="124" customFormat="1" ht="36" customHeight="1" spans="1:5">
      <c r="A12" s="133" t="s">
        <v>3152</v>
      </c>
      <c r="B12" s="134"/>
      <c r="C12" s="134"/>
      <c r="D12" s="143"/>
      <c r="E12" s="97" t="str">
        <f t="shared" si="0"/>
        <v>否</v>
      </c>
    </row>
    <row r="13" ht="36" customHeight="1" spans="1:5">
      <c r="A13" s="135" t="s">
        <v>3148</v>
      </c>
      <c r="B13" s="136"/>
      <c r="C13" s="144"/>
      <c r="D13" s="145" t="str">
        <f>IF(B13&gt;0,C13/B13-1,IF(B13&lt;0,-(C13/B13-1),""))</f>
        <v/>
      </c>
      <c r="E13" s="97" t="str">
        <f t="shared" si="0"/>
        <v>否</v>
      </c>
    </row>
    <row r="14" ht="36" customHeight="1" spans="1:5">
      <c r="A14" s="135" t="s">
        <v>3149</v>
      </c>
      <c r="B14" s="136"/>
      <c r="C14" s="136"/>
      <c r="D14" s="137"/>
      <c r="E14" s="97" t="str">
        <f t="shared" si="0"/>
        <v>否</v>
      </c>
    </row>
    <row r="15" ht="36" customHeight="1" spans="1:5">
      <c r="A15" s="135" t="s">
        <v>3150</v>
      </c>
      <c r="B15" s="136"/>
      <c r="C15" s="144"/>
      <c r="D15" s="145" t="str">
        <f>IF(B15&gt;0,C15/B15-1,IF(B15&lt;0,-(C15/B15-1),""))</f>
        <v/>
      </c>
      <c r="E15" s="97" t="str">
        <f t="shared" si="0"/>
        <v>否</v>
      </c>
    </row>
    <row r="16" ht="36" customHeight="1" spans="1:5">
      <c r="A16" s="133" t="s">
        <v>3153</v>
      </c>
      <c r="B16" s="141"/>
      <c r="C16" s="136"/>
      <c r="D16" s="140"/>
      <c r="E16" s="97" t="str">
        <f t="shared" si="0"/>
        <v>否</v>
      </c>
    </row>
    <row r="17" ht="36" customHeight="1" spans="1:5">
      <c r="A17" s="135" t="s">
        <v>3148</v>
      </c>
      <c r="B17" s="141"/>
      <c r="C17" s="136"/>
      <c r="D17" s="140"/>
      <c r="E17" s="97" t="str">
        <f t="shared" si="0"/>
        <v>否</v>
      </c>
    </row>
    <row r="18" ht="36" customHeight="1" spans="1:5">
      <c r="A18" s="135" t="s">
        <v>3149</v>
      </c>
      <c r="B18" s="141"/>
      <c r="C18" s="136"/>
      <c r="D18" s="140"/>
      <c r="E18" s="97" t="str">
        <f t="shared" si="0"/>
        <v>否</v>
      </c>
    </row>
    <row r="19" ht="36" customHeight="1" spans="1:5">
      <c r="A19" s="135" t="s">
        <v>3150</v>
      </c>
      <c r="B19" s="136"/>
      <c r="C19" s="146"/>
      <c r="D19" s="137"/>
      <c r="E19" s="97" t="str">
        <f t="shared" si="0"/>
        <v>否</v>
      </c>
    </row>
    <row r="20" ht="36" customHeight="1" spans="1:5">
      <c r="A20" s="133" t="s">
        <v>3154</v>
      </c>
      <c r="B20" s="134"/>
      <c r="C20" s="134"/>
      <c r="D20" s="143"/>
      <c r="E20" s="97" t="str">
        <f t="shared" si="0"/>
        <v>否</v>
      </c>
    </row>
    <row r="21" ht="36" customHeight="1" spans="1:5">
      <c r="A21" s="135" t="s">
        <v>3148</v>
      </c>
      <c r="B21" s="136"/>
      <c r="C21" s="107"/>
      <c r="D21" s="137"/>
      <c r="E21" s="97" t="str">
        <f t="shared" si="0"/>
        <v>否</v>
      </c>
    </row>
    <row r="22" ht="36" customHeight="1" spans="1:5">
      <c r="A22" s="135" t="s">
        <v>3149</v>
      </c>
      <c r="B22" s="136"/>
      <c r="C22" s="136"/>
      <c r="D22" s="137"/>
      <c r="E22" s="97" t="str">
        <f t="shared" si="0"/>
        <v>否</v>
      </c>
    </row>
    <row r="23" ht="36" customHeight="1" spans="1:5">
      <c r="A23" s="135" t="s">
        <v>3150</v>
      </c>
      <c r="B23" s="136">
        <v>0</v>
      </c>
      <c r="C23" s="107"/>
      <c r="D23" s="137" t="str">
        <f t="shared" ref="D23:D27" si="1">IF(B23&gt;0,C23/B23-1,IF(B23&lt;0,-(C23/B23-1),""))</f>
        <v/>
      </c>
      <c r="E23" s="97" t="str">
        <f t="shared" si="0"/>
        <v>否</v>
      </c>
    </row>
    <row r="24" ht="36" customHeight="1" spans="1:5">
      <c r="A24" s="133" t="s">
        <v>3155</v>
      </c>
      <c r="B24" s="134"/>
      <c r="C24" s="100"/>
      <c r="D24" s="143" t="str">
        <f t="shared" si="1"/>
        <v/>
      </c>
      <c r="E24" s="97" t="str">
        <f t="shared" si="0"/>
        <v>否</v>
      </c>
    </row>
    <row r="25" ht="36" customHeight="1" spans="1:5">
      <c r="A25" s="135" t="s">
        <v>3148</v>
      </c>
      <c r="B25" s="136"/>
      <c r="C25" s="100"/>
      <c r="D25" s="143" t="str">
        <f t="shared" si="1"/>
        <v/>
      </c>
      <c r="E25" s="97" t="str">
        <f t="shared" si="0"/>
        <v>否</v>
      </c>
    </row>
    <row r="26" ht="36" customHeight="1" spans="1:5">
      <c r="A26" s="135" t="s">
        <v>3149</v>
      </c>
      <c r="B26" s="136"/>
      <c r="C26" s="100"/>
      <c r="D26" s="143" t="str">
        <f t="shared" si="1"/>
        <v/>
      </c>
      <c r="E26" s="97" t="str">
        <f t="shared" si="0"/>
        <v>否</v>
      </c>
    </row>
    <row r="27" ht="36" customHeight="1" spans="1:5">
      <c r="A27" s="135" t="s">
        <v>3150</v>
      </c>
      <c r="B27" s="136"/>
      <c r="C27" s="100"/>
      <c r="D27" s="143" t="str">
        <f t="shared" si="1"/>
        <v/>
      </c>
      <c r="E27" s="97" t="str">
        <f t="shared" si="0"/>
        <v>否</v>
      </c>
    </row>
    <row r="28" ht="36" customHeight="1" spans="1:5">
      <c r="A28" s="133" t="s">
        <v>3156</v>
      </c>
      <c r="B28" s="141"/>
      <c r="C28" s="147"/>
      <c r="D28" s="140"/>
      <c r="E28" s="97" t="str">
        <f t="shared" si="0"/>
        <v>否</v>
      </c>
    </row>
    <row r="29" ht="36" customHeight="1" spans="1:5">
      <c r="A29" s="135" t="s">
        <v>3148</v>
      </c>
      <c r="B29" s="141"/>
      <c r="C29" s="147"/>
      <c r="D29" s="140"/>
      <c r="E29" s="97" t="str">
        <f t="shared" si="0"/>
        <v>否</v>
      </c>
    </row>
    <row r="30" ht="36" customHeight="1" spans="1:5">
      <c r="A30" s="135" t="s">
        <v>3149</v>
      </c>
      <c r="B30" s="141"/>
      <c r="C30" s="147"/>
      <c r="D30" s="140"/>
      <c r="E30" s="97" t="str">
        <f t="shared" si="0"/>
        <v>否</v>
      </c>
    </row>
    <row r="31" ht="36" customHeight="1" spans="1:5">
      <c r="A31" s="135" t="s">
        <v>3150</v>
      </c>
      <c r="B31" s="148"/>
      <c r="C31" s="148"/>
      <c r="D31" s="140"/>
      <c r="E31" s="97" t="str">
        <f t="shared" si="0"/>
        <v>否</v>
      </c>
    </row>
    <row r="32" ht="36" customHeight="1" spans="1:5">
      <c r="A32" s="149" t="s">
        <v>3157</v>
      </c>
      <c r="B32" s="141"/>
      <c r="C32" s="141"/>
      <c r="D32" s="140"/>
      <c r="E32" s="97" t="str">
        <f t="shared" si="0"/>
        <v>否</v>
      </c>
    </row>
    <row r="33" ht="36" customHeight="1" spans="1:5">
      <c r="A33" s="135" t="s">
        <v>3158</v>
      </c>
      <c r="B33" s="141"/>
      <c r="C33" s="141"/>
      <c r="D33" s="140"/>
      <c r="E33" s="97" t="str">
        <f t="shared" si="0"/>
        <v>否</v>
      </c>
    </row>
    <row r="34" ht="36" customHeight="1" spans="1:5">
      <c r="A34" s="135" t="s">
        <v>3159</v>
      </c>
      <c r="B34" s="141"/>
      <c r="C34" s="141"/>
      <c r="D34" s="140"/>
      <c r="E34" s="97" t="str">
        <f t="shared" si="0"/>
        <v>否</v>
      </c>
    </row>
    <row r="35" ht="36" customHeight="1" spans="1:5">
      <c r="A35" s="135" t="s">
        <v>3160</v>
      </c>
      <c r="B35" s="139"/>
      <c r="C35" s="139"/>
      <c r="D35" s="140"/>
      <c r="E35" s="97" t="str">
        <f t="shared" si="0"/>
        <v>否</v>
      </c>
    </row>
    <row r="36" ht="36" customHeight="1" spans="1:5">
      <c r="A36" s="121" t="s">
        <v>3161</v>
      </c>
      <c r="B36" s="139"/>
      <c r="C36" s="150"/>
      <c r="D36" s="140"/>
      <c r="E36" s="97" t="str">
        <f t="shared" si="0"/>
        <v>否</v>
      </c>
    </row>
    <row r="37" ht="36" customHeight="1" spans="1:5">
      <c r="A37" s="121" t="s">
        <v>3162</v>
      </c>
      <c r="B37" s="151"/>
      <c r="C37" s="151"/>
      <c r="D37" s="151"/>
      <c r="E37" s="97" t="str">
        <f>IF(A37&lt;&gt;"",IF(SUM(B38:C38)&lt;&gt;0,"是","否"),"是")</f>
        <v>否</v>
      </c>
    </row>
    <row r="38" ht="36" customHeight="1" spans="1:5">
      <c r="A38" s="117" t="s">
        <v>3163</v>
      </c>
      <c r="B38" s="148"/>
      <c r="C38" s="148"/>
      <c r="D38" s="140"/>
      <c r="E38" s="97" t="e">
        <f>IF(A38&lt;&gt;"",IF(SUM(#REF!)&lt;&gt;0,"是","否"),"是")</f>
        <v>#REF!</v>
      </c>
    </row>
    <row r="39" ht="48" customHeight="1" spans="1:4">
      <c r="A39" s="122" t="s">
        <v>3164</v>
      </c>
      <c r="B39" s="122"/>
      <c r="C39" s="122"/>
      <c r="D39" s="122"/>
    </row>
    <row r="40" spans="2:3">
      <c r="B40" s="152"/>
      <c r="C40" s="152"/>
    </row>
    <row r="41" spans="2:3">
      <c r="B41" s="152"/>
      <c r="C41" s="152"/>
    </row>
    <row r="42" spans="2:3">
      <c r="B42" s="152"/>
      <c r="C42" s="152"/>
    </row>
  </sheetData>
  <mergeCells count="2">
    <mergeCell ref="A1:D1"/>
    <mergeCell ref="A39:D39"/>
  </mergeCells>
  <conditionalFormatting sqref="C9:C11">
    <cfRule type="cellIs" dxfId="3" priority="3" stopIfTrue="1" operator="lessThanOrEqual">
      <formula>-1</formula>
    </cfRule>
  </conditionalFormatting>
  <conditionalFormatting sqref="C16:C18">
    <cfRule type="cellIs" dxfId="3" priority="2" stopIfTrue="1" operator="lessThanOrEqual">
      <formula>-1</formula>
    </cfRule>
  </conditionalFormatting>
  <conditionalFormatting sqref="C28:C30">
    <cfRule type="cellIs" dxfId="3" priority="1" stopIfTrue="1" operator="lessThanOrEqual">
      <formula>-1</formula>
    </cfRule>
  </conditionalFormatting>
  <conditionalFormatting sqref="E28:E32">
    <cfRule type="cellIs" dxfId="4" priority="4"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E26"/>
  <sheetViews>
    <sheetView showGridLines="0" showZeros="0" workbookViewId="0">
      <selection activeCell="A23" sqref="A23:D23"/>
    </sheetView>
  </sheetViews>
  <sheetFormatPr defaultColWidth="9" defaultRowHeight="14.25" outlineLevelCol="4"/>
  <cols>
    <col min="1" max="1" width="50.775" style="89" customWidth="1"/>
    <col min="2" max="3" width="20.6666666666667" style="90" customWidth="1"/>
    <col min="4" max="4" width="20.6666666666667" style="89" customWidth="1"/>
    <col min="5" max="5" width="5.10833333333333" style="89" hidden="1" customWidth="1"/>
    <col min="6" max="7" width="12.6666666666667" style="89"/>
    <col min="8" max="246" width="9" style="89"/>
    <col min="247" max="247" width="41.6666666666667" style="89" customWidth="1"/>
    <col min="248" max="249" width="14.4416666666667" style="89" customWidth="1"/>
    <col min="250" max="250" width="13.8833333333333" style="89" customWidth="1"/>
    <col min="251" max="253" width="9" style="89"/>
    <col min="254" max="255" width="10.4416666666667" style="89" customWidth="1"/>
    <col min="256" max="502" width="9" style="89"/>
    <col min="503" max="503" width="41.6666666666667" style="89" customWidth="1"/>
    <col min="504" max="505" width="14.4416666666667" style="89" customWidth="1"/>
    <col min="506" max="506" width="13.8833333333333" style="89" customWidth="1"/>
    <col min="507" max="509" width="9" style="89"/>
    <col min="510" max="511" width="10.4416666666667" style="89" customWidth="1"/>
    <col min="512" max="758" width="9" style="89"/>
    <col min="759" max="759" width="41.6666666666667" style="89" customWidth="1"/>
    <col min="760" max="761" width="14.4416666666667" style="89" customWidth="1"/>
    <col min="762" max="762" width="13.8833333333333" style="89" customWidth="1"/>
    <col min="763" max="765" width="9" style="89"/>
    <col min="766" max="767" width="10.4416666666667" style="89" customWidth="1"/>
    <col min="768" max="1014" width="9" style="89"/>
    <col min="1015" max="1015" width="41.6666666666667" style="89" customWidth="1"/>
    <col min="1016" max="1017" width="14.4416666666667" style="89" customWidth="1"/>
    <col min="1018" max="1018" width="13.8833333333333" style="89" customWidth="1"/>
    <col min="1019" max="1021" width="9" style="89"/>
    <col min="1022" max="1023" width="10.4416666666667" style="89" customWidth="1"/>
    <col min="1024" max="1270" width="9" style="89"/>
    <col min="1271" max="1271" width="41.6666666666667" style="89" customWidth="1"/>
    <col min="1272" max="1273" width="14.4416666666667" style="89" customWidth="1"/>
    <col min="1274" max="1274" width="13.8833333333333" style="89" customWidth="1"/>
    <col min="1275" max="1277" width="9" style="89"/>
    <col min="1278" max="1279" width="10.4416666666667" style="89" customWidth="1"/>
    <col min="1280" max="1526" width="9" style="89"/>
    <col min="1527" max="1527" width="41.6666666666667" style="89" customWidth="1"/>
    <col min="1528" max="1529" width="14.4416666666667" style="89" customWidth="1"/>
    <col min="1530" max="1530" width="13.8833333333333" style="89" customWidth="1"/>
    <col min="1531" max="1533" width="9" style="89"/>
    <col min="1534" max="1535" width="10.4416666666667" style="89" customWidth="1"/>
    <col min="1536" max="1782" width="9" style="89"/>
    <col min="1783" max="1783" width="41.6666666666667" style="89" customWidth="1"/>
    <col min="1784" max="1785" width="14.4416666666667" style="89" customWidth="1"/>
    <col min="1786" max="1786" width="13.8833333333333" style="89" customWidth="1"/>
    <col min="1787" max="1789" width="9" style="89"/>
    <col min="1790" max="1791" width="10.4416666666667" style="89" customWidth="1"/>
    <col min="1792" max="2038" width="9" style="89"/>
    <col min="2039" max="2039" width="41.6666666666667" style="89" customWidth="1"/>
    <col min="2040" max="2041" width="14.4416666666667" style="89" customWidth="1"/>
    <col min="2042" max="2042" width="13.8833333333333" style="89" customWidth="1"/>
    <col min="2043" max="2045" width="9" style="89"/>
    <col min="2046" max="2047" width="10.4416666666667" style="89" customWidth="1"/>
    <col min="2048" max="2294" width="9" style="89"/>
    <col min="2295" max="2295" width="41.6666666666667" style="89" customWidth="1"/>
    <col min="2296" max="2297" width="14.4416666666667" style="89" customWidth="1"/>
    <col min="2298" max="2298" width="13.8833333333333" style="89" customWidth="1"/>
    <col min="2299" max="2301" width="9" style="89"/>
    <col min="2302" max="2303" width="10.4416666666667" style="89" customWidth="1"/>
    <col min="2304" max="2550" width="9" style="89"/>
    <col min="2551" max="2551" width="41.6666666666667" style="89" customWidth="1"/>
    <col min="2552" max="2553" width="14.4416666666667" style="89" customWidth="1"/>
    <col min="2554" max="2554" width="13.8833333333333" style="89" customWidth="1"/>
    <col min="2555" max="2557" width="9" style="89"/>
    <col min="2558" max="2559" width="10.4416666666667" style="89" customWidth="1"/>
    <col min="2560" max="2806" width="9" style="89"/>
    <col min="2807" max="2807" width="41.6666666666667" style="89" customWidth="1"/>
    <col min="2808" max="2809" width="14.4416666666667" style="89" customWidth="1"/>
    <col min="2810" max="2810" width="13.8833333333333" style="89" customWidth="1"/>
    <col min="2811" max="2813" width="9" style="89"/>
    <col min="2814" max="2815" width="10.4416666666667" style="89" customWidth="1"/>
    <col min="2816" max="3062" width="9" style="89"/>
    <col min="3063" max="3063" width="41.6666666666667" style="89" customWidth="1"/>
    <col min="3064" max="3065" width="14.4416666666667" style="89" customWidth="1"/>
    <col min="3066" max="3066" width="13.8833333333333" style="89" customWidth="1"/>
    <col min="3067" max="3069" width="9" style="89"/>
    <col min="3070" max="3071" width="10.4416666666667" style="89" customWidth="1"/>
    <col min="3072" max="3318" width="9" style="89"/>
    <col min="3319" max="3319" width="41.6666666666667" style="89" customWidth="1"/>
    <col min="3320" max="3321" width="14.4416666666667" style="89" customWidth="1"/>
    <col min="3322" max="3322" width="13.8833333333333" style="89" customWidth="1"/>
    <col min="3323" max="3325" width="9" style="89"/>
    <col min="3326" max="3327" width="10.4416666666667" style="89" customWidth="1"/>
    <col min="3328" max="3574" width="9" style="89"/>
    <col min="3575" max="3575" width="41.6666666666667" style="89" customWidth="1"/>
    <col min="3576" max="3577" width="14.4416666666667" style="89" customWidth="1"/>
    <col min="3578" max="3578" width="13.8833333333333" style="89" customWidth="1"/>
    <col min="3579" max="3581" width="9" style="89"/>
    <col min="3582" max="3583" width="10.4416666666667" style="89" customWidth="1"/>
    <col min="3584" max="3830" width="9" style="89"/>
    <col min="3831" max="3831" width="41.6666666666667" style="89" customWidth="1"/>
    <col min="3832" max="3833" width="14.4416666666667" style="89" customWidth="1"/>
    <col min="3834" max="3834" width="13.8833333333333" style="89" customWidth="1"/>
    <col min="3835" max="3837" width="9" style="89"/>
    <col min="3838" max="3839" width="10.4416666666667" style="89" customWidth="1"/>
    <col min="3840" max="4086" width="9" style="89"/>
    <col min="4087" max="4087" width="41.6666666666667" style="89" customWidth="1"/>
    <col min="4088" max="4089" width="14.4416666666667" style="89" customWidth="1"/>
    <col min="4090" max="4090" width="13.8833333333333" style="89" customWidth="1"/>
    <col min="4091" max="4093" width="9" style="89"/>
    <col min="4094" max="4095" width="10.4416666666667" style="89" customWidth="1"/>
    <col min="4096" max="4342" width="9" style="89"/>
    <col min="4343" max="4343" width="41.6666666666667" style="89" customWidth="1"/>
    <col min="4344" max="4345" width="14.4416666666667" style="89" customWidth="1"/>
    <col min="4346" max="4346" width="13.8833333333333" style="89" customWidth="1"/>
    <col min="4347" max="4349" width="9" style="89"/>
    <col min="4350" max="4351" width="10.4416666666667" style="89" customWidth="1"/>
    <col min="4352" max="4598" width="9" style="89"/>
    <col min="4599" max="4599" width="41.6666666666667" style="89" customWidth="1"/>
    <col min="4600" max="4601" width="14.4416666666667" style="89" customWidth="1"/>
    <col min="4602" max="4602" width="13.8833333333333" style="89" customWidth="1"/>
    <col min="4603" max="4605" width="9" style="89"/>
    <col min="4606" max="4607" width="10.4416666666667" style="89" customWidth="1"/>
    <col min="4608" max="4854" width="9" style="89"/>
    <col min="4855" max="4855" width="41.6666666666667" style="89" customWidth="1"/>
    <col min="4856" max="4857" width="14.4416666666667" style="89" customWidth="1"/>
    <col min="4858" max="4858" width="13.8833333333333" style="89" customWidth="1"/>
    <col min="4859" max="4861" width="9" style="89"/>
    <col min="4862" max="4863" width="10.4416666666667" style="89" customWidth="1"/>
    <col min="4864" max="5110" width="9" style="89"/>
    <col min="5111" max="5111" width="41.6666666666667" style="89" customWidth="1"/>
    <col min="5112" max="5113" width="14.4416666666667" style="89" customWidth="1"/>
    <col min="5114" max="5114" width="13.8833333333333" style="89" customWidth="1"/>
    <col min="5115" max="5117" width="9" style="89"/>
    <col min="5118" max="5119" width="10.4416666666667" style="89" customWidth="1"/>
    <col min="5120" max="5366" width="9" style="89"/>
    <col min="5367" max="5367" width="41.6666666666667" style="89" customWidth="1"/>
    <col min="5368" max="5369" width="14.4416666666667" style="89" customWidth="1"/>
    <col min="5370" max="5370" width="13.8833333333333" style="89" customWidth="1"/>
    <col min="5371" max="5373" width="9" style="89"/>
    <col min="5374" max="5375" width="10.4416666666667" style="89" customWidth="1"/>
    <col min="5376" max="5622" width="9" style="89"/>
    <col min="5623" max="5623" width="41.6666666666667" style="89" customWidth="1"/>
    <col min="5624" max="5625" width="14.4416666666667" style="89" customWidth="1"/>
    <col min="5626" max="5626" width="13.8833333333333" style="89" customWidth="1"/>
    <col min="5627" max="5629" width="9" style="89"/>
    <col min="5630" max="5631" width="10.4416666666667" style="89" customWidth="1"/>
    <col min="5632" max="5878" width="9" style="89"/>
    <col min="5879" max="5879" width="41.6666666666667" style="89" customWidth="1"/>
    <col min="5880" max="5881" width="14.4416666666667" style="89" customWidth="1"/>
    <col min="5882" max="5882" width="13.8833333333333" style="89" customWidth="1"/>
    <col min="5883" max="5885" width="9" style="89"/>
    <col min="5886" max="5887" width="10.4416666666667" style="89" customWidth="1"/>
    <col min="5888" max="6134" width="9" style="89"/>
    <col min="6135" max="6135" width="41.6666666666667" style="89" customWidth="1"/>
    <col min="6136" max="6137" width="14.4416666666667" style="89" customWidth="1"/>
    <col min="6138" max="6138" width="13.8833333333333" style="89" customWidth="1"/>
    <col min="6139" max="6141" width="9" style="89"/>
    <col min="6142" max="6143" width="10.4416666666667" style="89" customWidth="1"/>
    <col min="6144" max="6390" width="9" style="89"/>
    <col min="6391" max="6391" width="41.6666666666667" style="89" customWidth="1"/>
    <col min="6392" max="6393" width="14.4416666666667" style="89" customWidth="1"/>
    <col min="6394" max="6394" width="13.8833333333333" style="89" customWidth="1"/>
    <col min="6395" max="6397" width="9" style="89"/>
    <col min="6398" max="6399" width="10.4416666666667" style="89" customWidth="1"/>
    <col min="6400" max="6646" width="9" style="89"/>
    <col min="6647" max="6647" width="41.6666666666667" style="89" customWidth="1"/>
    <col min="6648" max="6649" width="14.4416666666667" style="89" customWidth="1"/>
    <col min="6650" max="6650" width="13.8833333333333" style="89" customWidth="1"/>
    <col min="6651" max="6653" width="9" style="89"/>
    <col min="6654" max="6655" width="10.4416666666667" style="89" customWidth="1"/>
    <col min="6656" max="6902" width="9" style="89"/>
    <col min="6903" max="6903" width="41.6666666666667" style="89" customWidth="1"/>
    <col min="6904" max="6905" width="14.4416666666667" style="89" customWidth="1"/>
    <col min="6906" max="6906" width="13.8833333333333" style="89" customWidth="1"/>
    <col min="6907" max="6909" width="9" style="89"/>
    <col min="6910" max="6911" width="10.4416666666667" style="89" customWidth="1"/>
    <col min="6912" max="7158" width="9" style="89"/>
    <col min="7159" max="7159" width="41.6666666666667" style="89" customWidth="1"/>
    <col min="7160" max="7161" width="14.4416666666667" style="89" customWidth="1"/>
    <col min="7162" max="7162" width="13.8833333333333" style="89" customWidth="1"/>
    <col min="7163" max="7165" width="9" style="89"/>
    <col min="7166" max="7167" width="10.4416666666667" style="89" customWidth="1"/>
    <col min="7168" max="7414" width="9" style="89"/>
    <col min="7415" max="7415" width="41.6666666666667" style="89" customWidth="1"/>
    <col min="7416" max="7417" width="14.4416666666667" style="89" customWidth="1"/>
    <col min="7418" max="7418" width="13.8833333333333" style="89" customWidth="1"/>
    <col min="7419" max="7421" width="9" style="89"/>
    <col min="7422" max="7423" width="10.4416666666667" style="89" customWidth="1"/>
    <col min="7424" max="7670" width="9" style="89"/>
    <col min="7671" max="7671" width="41.6666666666667" style="89" customWidth="1"/>
    <col min="7672" max="7673" width="14.4416666666667" style="89" customWidth="1"/>
    <col min="7674" max="7674" width="13.8833333333333" style="89" customWidth="1"/>
    <col min="7675" max="7677" width="9" style="89"/>
    <col min="7678" max="7679" width="10.4416666666667" style="89" customWidth="1"/>
    <col min="7680" max="7926" width="9" style="89"/>
    <col min="7927" max="7927" width="41.6666666666667" style="89" customWidth="1"/>
    <col min="7928" max="7929" width="14.4416666666667" style="89" customWidth="1"/>
    <col min="7930" max="7930" width="13.8833333333333" style="89" customWidth="1"/>
    <col min="7931" max="7933" width="9" style="89"/>
    <col min="7934" max="7935" width="10.4416666666667" style="89" customWidth="1"/>
    <col min="7936" max="8182" width="9" style="89"/>
    <col min="8183" max="8183" width="41.6666666666667" style="89" customWidth="1"/>
    <col min="8184" max="8185" width="14.4416666666667" style="89" customWidth="1"/>
    <col min="8186" max="8186" width="13.8833333333333" style="89" customWidth="1"/>
    <col min="8187" max="8189" width="9" style="89"/>
    <col min="8190" max="8191" width="10.4416666666667" style="89" customWidth="1"/>
    <col min="8192" max="8438" width="9" style="89"/>
    <col min="8439" max="8439" width="41.6666666666667" style="89" customWidth="1"/>
    <col min="8440" max="8441" width="14.4416666666667" style="89" customWidth="1"/>
    <col min="8442" max="8442" width="13.8833333333333" style="89" customWidth="1"/>
    <col min="8443" max="8445" width="9" style="89"/>
    <col min="8446" max="8447" width="10.4416666666667" style="89" customWidth="1"/>
    <col min="8448" max="8694" width="9" style="89"/>
    <col min="8695" max="8695" width="41.6666666666667" style="89" customWidth="1"/>
    <col min="8696" max="8697" width="14.4416666666667" style="89" customWidth="1"/>
    <col min="8698" max="8698" width="13.8833333333333" style="89" customWidth="1"/>
    <col min="8699" max="8701" width="9" style="89"/>
    <col min="8702" max="8703" width="10.4416666666667" style="89" customWidth="1"/>
    <col min="8704" max="8950" width="9" style="89"/>
    <col min="8951" max="8951" width="41.6666666666667" style="89" customWidth="1"/>
    <col min="8952" max="8953" width="14.4416666666667" style="89" customWidth="1"/>
    <col min="8954" max="8954" width="13.8833333333333" style="89" customWidth="1"/>
    <col min="8955" max="8957" width="9" style="89"/>
    <col min="8958" max="8959" width="10.4416666666667" style="89" customWidth="1"/>
    <col min="8960" max="9206" width="9" style="89"/>
    <col min="9207" max="9207" width="41.6666666666667" style="89" customWidth="1"/>
    <col min="9208" max="9209" width="14.4416666666667" style="89" customWidth="1"/>
    <col min="9210" max="9210" width="13.8833333333333" style="89" customWidth="1"/>
    <col min="9211" max="9213" width="9" style="89"/>
    <col min="9214" max="9215" width="10.4416666666667" style="89" customWidth="1"/>
    <col min="9216" max="9462" width="9" style="89"/>
    <col min="9463" max="9463" width="41.6666666666667" style="89" customWidth="1"/>
    <col min="9464" max="9465" width="14.4416666666667" style="89" customWidth="1"/>
    <col min="9466" max="9466" width="13.8833333333333" style="89" customWidth="1"/>
    <col min="9467" max="9469" width="9" style="89"/>
    <col min="9470" max="9471" width="10.4416666666667" style="89" customWidth="1"/>
    <col min="9472" max="9718" width="9" style="89"/>
    <col min="9719" max="9719" width="41.6666666666667" style="89" customWidth="1"/>
    <col min="9720" max="9721" width="14.4416666666667" style="89" customWidth="1"/>
    <col min="9722" max="9722" width="13.8833333333333" style="89" customWidth="1"/>
    <col min="9723" max="9725" width="9" style="89"/>
    <col min="9726" max="9727" width="10.4416666666667" style="89" customWidth="1"/>
    <col min="9728" max="9974" width="9" style="89"/>
    <col min="9975" max="9975" width="41.6666666666667" style="89" customWidth="1"/>
    <col min="9976" max="9977" width="14.4416666666667" style="89" customWidth="1"/>
    <col min="9978" max="9978" width="13.8833333333333" style="89" customWidth="1"/>
    <col min="9979" max="9981" width="9" style="89"/>
    <col min="9982" max="9983" width="10.4416666666667" style="89" customWidth="1"/>
    <col min="9984" max="10230" width="9" style="89"/>
    <col min="10231" max="10231" width="41.6666666666667" style="89" customWidth="1"/>
    <col min="10232" max="10233" width="14.4416666666667" style="89" customWidth="1"/>
    <col min="10234" max="10234" width="13.8833333333333" style="89" customWidth="1"/>
    <col min="10235" max="10237" width="9" style="89"/>
    <col min="10238" max="10239" width="10.4416666666667" style="89" customWidth="1"/>
    <col min="10240" max="10486" width="9" style="89"/>
    <col min="10487" max="10487" width="41.6666666666667" style="89" customWidth="1"/>
    <col min="10488" max="10489" width="14.4416666666667" style="89" customWidth="1"/>
    <col min="10490" max="10490" width="13.8833333333333" style="89" customWidth="1"/>
    <col min="10491" max="10493" width="9" style="89"/>
    <col min="10494" max="10495" width="10.4416666666667" style="89" customWidth="1"/>
    <col min="10496" max="10742" width="9" style="89"/>
    <col min="10743" max="10743" width="41.6666666666667" style="89" customWidth="1"/>
    <col min="10744" max="10745" width="14.4416666666667" style="89" customWidth="1"/>
    <col min="10746" max="10746" width="13.8833333333333" style="89" customWidth="1"/>
    <col min="10747" max="10749" width="9" style="89"/>
    <col min="10750" max="10751" width="10.4416666666667" style="89" customWidth="1"/>
    <col min="10752" max="10998" width="9" style="89"/>
    <col min="10999" max="10999" width="41.6666666666667" style="89" customWidth="1"/>
    <col min="11000" max="11001" width="14.4416666666667" style="89" customWidth="1"/>
    <col min="11002" max="11002" width="13.8833333333333" style="89" customWidth="1"/>
    <col min="11003" max="11005" width="9" style="89"/>
    <col min="11006" max="11007" width="10.4416666666667" style="89" customWidth="1"/>
    <col min="11008" max="11254" width="9" style="89"/>
    <col min="11255" max="11255" width="41.6666666666667" style="89" customWidth="1"/>
    <col min="11256" max="11257" width="14.4416666666667" style="89" customWidth="1"/>
    <col min="11258" max="11258" width="13.8833333333333" style="89" customWidth="1"/>
    <col min="11259" max="11261" width="9" style="89"/>
    <col min="11262" max="11263" width="10.4416666666667" style="89" customWidth="1"/>
    <col min="11264" max="11510" width="9" style="89"/>
    <col min="11511" max="11511" width="41.6666666666667" style="89" customWidth="1"/>
    <col min="11512" max="11513" width="14.4416666666667" style="89" customWidth="1"/>
    <col min="11514" max="11514" width="13.8833333333333" style="89" customWidth="1"/>
    <col min="11515" max="11517" width="9" style="89"/>
    <col min="11518" max="11519" width="10.4416666666667" style="89" customWidth="1"/>
    <col min="11520" max="11766" width="9" style="89"/>
    <col min="11767" max="11767" width="41.6666666666667" style="89" customWidth="1"/>
    <col min="11768" max="11769" width="14.4416666666667" style="89" customWidth="1"/>
    <col min="11770" max="11770" width="13.8833333333333" style="89" customWidth="1"/>
    <col min="11771" max="11773" width="9" style="89"/>
    <col min="11774" max="11775" width="10.4416666666667" style="89" customWidth="1"/>
    <col min="11776" max="12022" width="9" style="89"/>
    <col min="12023" max="12023" width="41.6666666666667" style="89" customWidth="1"/>
    <col min="12024" max="12025" width="14.4416666666667" style="89" customWidth="1"/>
    <col min="12026" max="12026" width="13.8833333333333" style="89" customWidth="1"/>
    <col min="12027" max="12029" width="9" style="89"/>
    <col min="12030" max="12031" width="10.4416666666667" style="89" customWidth="1"/>
    <col min="12032" max="12278" width="9" style="89"/>
    <col min="12279" max="12279" width="41.6666666666667" style="89" customWidth="1"/>
    <col min="12280" max="12281" width="14.4416666666667" style="89" customWidth="1"/>
    <col min="12282" max="12282" width="13.8833333333333" style="89" customWidth="1"/>
    <col min="12283" max="12285" width="9" style="89"/>
    <col min="12286" max="12287" width="10.4416666666667" style="89" customWidth="1"/>
    <col min="12288" max="12534" width="9" style="89"/>
    <col min="12535" max="12535" width="41.6666666666667" style="89" customWidth="1"/>
    <col min="12536" max="12537" width="14.4416666666667" style="89" customWidth="1"/>
    <col min="12538" max="12538" width="13.8833333333333" style="89" customWidth="1"/>
    <col min="12539" max="12541" width="9" style="89"/>
    <col min="12542" max="12543" width="10.4416666666667" style="89" customWidth="1"/>
    <col min="12544" max="12790" width="9" style="89"/>
    <col min="12791" max="12791" width="41.6666666666667" style="89" customWidth="1"/>
    <col min="12792" max="12793" width="14.4416666666667" style="89" customWidth="1"/>
    <col min="12794" max="12794" width="13.8833333333333" style="89" customWidth="1"/>
    <col min="12795" max="12797" width="9" style="89"/>
    <col min="12798" max="12799" width="10.4416666666667" style="89" customWidth="1"/>
    <col min="12800" max="13046" width="9" style="89"/>
    <col min="13047" max="13047" width="41.6666666666667" style="89" customWidth="1"/>
    <col min="13048" max="13049" width="14.4416666666667" style="89" customWidth="1"/>
    <col min="13050" max="13050" width="13.8833333333333" style="89" customWidth="1"/>
    <col min="13051" max="13053" width="9" style="89"/>
    <col min="13054" max="13055" width="10.4416666666667" style="89" customWidth="1"/>
    <col min="13056" max="13302" width="9" style="89"/>
    <col min="13303" max="13303" width="41.6666666666667" style="89" customWidth="1"/>
    <col min="13304" max="13305" width="14.4416666666667" style="89" customWidth="1"/>
    <col min="13306" max="13306" width="13.8833333333333" style="89" customWidth="1"/>
    <col min="13307" max="13309" width="9" style="89"/>
    <col min="13310" max="13311" width="10.4416666666667" style="89" customWidth="1"/>
    <col min="13312" max="13558" width="9" style="89"/>
    <col min="13559" max="13559" width="41.6666666666667" style="89" customWidth="1"/>
    <col min="13560" max="13561" width="14.4416666666667" style="89" customWidth="1"/>
    <col min="13562" max="13562" width="13.8833333333333" style="89" customWidth="1"/>
    <col min="13563" max="13565" width="9" style="89"/>
    <col min="13566" max="13567" width="10.4416666666667" style="89" customWidth="1"/>
    <col min="13568" max="13814" width="9" style="89"/>
    <col min="13815" max="13815" width="41.6666666666667" style="89" customWidth="1"/>
    <col min="13816" max="13817" width="14.4416666666667" style="89" customWidth="1"/>
    <col min="13818" max="13818" width="13.8833333333333" style="89" customWidth="1"/>
    <col min="13819" max="13821" width="9" style="89"/>
    <col min="13822" max="13823" width="10.4416666666667" style="89" customWidth="1"/>
    <col min="13824" max="14070" width="9" style="89"/>
    <col min="14071" max="14071" width="41.6666666666667" style="89" customWidth="1"/>
    <col min="14072" max="14073" width="14.4416666666667" style="89" customWidth="1"/>
    <col min="14074" max="14074" width="13.8833333333333" style="89" customWidth="1"/>
    <col min="14075" max="14077" width="9" style="89"/>
    <col min="14078" max="14079" width="10.4416666666667" style="89" customWidth="1"/>
    <col min="14080" max="14326" width="9" style="89"/>
    <col min="14327" max="14327" width="41.6666666666667" style="89" customWidth="1"/>
    <col min="14328" max="14329" width="14.4416666666667" style="89" customWidth="1"/>
    <col min="14330" max="14330" width="13.8833333333333" style="89" customWidth="1"/>
    <col min="14331" max="14333" width="9" style="89"/>
    <col min="14334" max="14335" width="10.4416666666667" style="89" customWidth="1"/>
    <col min="14336" max="14582" width="9" style="89"/>
    <col min="14583" max="14583" width="41.6666666666667" style="89" customWidth="1"/>
    <col min="14584" max="14585" width="14.4416666666667" style="89" customWidth="1"/>
    <col min="14586" max="14586" width="13.8833333333333" style="89" customWidth="1"/>
    <col min="14587" max="14589" width="9" style="89"/>
    <col min="14590" max="14591" width="10.4416666666667" style="89" customWidth="1"/>
    <col min="14592" max="14838" width="9" style="89"/>
    <col min="14839" max="14839" width="41.6666666666667" style="89" customWidth="1"/>
    <col min="14840" max="14841" width="14.4416666666667" style="89" customWidth="1"/>
    <col min="14842" max="14842" width="13.8833333333333" style="89" customWidth="1"/>
    <col min="14843" max="14845" width="9" style="89"/>
    <col min="14846" max="14847" width="10.4416666666667" style="89" customWidth="1"/>
    <col min="14848" max="15094" width="9" style="89"/>
    <col min="15095" max="15095" width="41.6666666666667" style="89" customWidth="1"/>
    <col min="15096" max="15097" width="14.4416666666667" style="89" customWidth="1"/>
    <col min="15098" max="15098" width="13.8833333333333" style="89" customWidth="1"/>
    <col min="15099" max="15101" width="9" style="89"/>
    <col min="15102" max="15103" width="10.4416666666667" style="89" customWidth="1"/>
    <col min="15104" max="15350" width="9" style="89"/>
    <col min="15351" max="15351" width="41.6666666666667" style="89" customWidth="1"/>
    <col min="15352" max="15353" width="14.4416666666667" style="89" customWidth="1"/>
    <col min="15354" max="15354" width="13.8833333333333" style="89" customWidth="1"/>
    <col min="15355" max="15357" width="9" style="89"/>
    <col min="15358" max="15359" width="10.4416666666667" style="89" customWidth="1"/>
    <col min="15360" max="15606" width="9" style="89"/>
    <col min="15607" max="15607" width="41.6666666666667" style="89" customWidth="1"/>
    <col min="15608" max="15609" width="14.4416666666667" style="89" customWidth="1"/>
    <col min="15610" max="15610" width="13.8833333333333" style="89" customWidth="1"/>
    <col min="15611" max="15613" width="9" style="89"/>
    <col min="15614" max="15615" width="10.4416666666667" style="89" customWidth="1"/>
    <col min="15616" max="15862" width="9" style="89"/>
    <col min="15863" max="15863" width="41.6666666666667" style="89" customWidth="1"/>
    <col min="15864" max="15865" width="14.4416666666667" style="89" customWidth="1"/>
    <col min="15866" max="15866" width="13.8833333333333" style="89" customWidth="1"/>
    <col min="15867" max="15869" width="9" style="89"/>
    <col min="15870" max="15871" width="10.4416666666667" style="89" customWidth="1"/>
    <col min="15872" max="16118" width="9" style="89"/>
    <col min="16119" max="16119" width="41.6666666666667" style="89" customWidth="1"/>
    <col min="16120" max="16121" width="14.4416666666667" style="89" customWidth="1"/>
    <col min="16122" max="16122" width="13.8833333333333" style="89" customWidth="1"/>
    <col min="16123" max="16125" width="9" style="89"/>
    <col min="16126" max="16127" width="10.4416666666667" style="89" customWidth="1"/>
    <col min="16128" max="16384" width="9" style="89"/>
  </cols>
  <sheetData>
    <row r="1" ht="45" customHeight="1" spans="1:4">
      <c r="A1" s="79" t="str">
        <f>目录!A24</f>
        <v>4-4  2026年官渡区本级社会保险基金支出预算情况表</v>
      </c>
      <c r="B1" s="91"/>
      <c r="C1" s="91"/>
      <c r="D1" s="79"/>
    </row>
    <row r="2" ht="20.1" customHeight="1" spans="1:4">
      <c r="A2" s="92"/>
      <c r="B2" s="93"/>
      <c r="C2" s="94"/>
      <c r="D2" s="95" t="s">
        <v>3025</v>
      </c>
    </row>
    <row r="3" ht="45" customHeight="1" spans="1:5">
      <c r="A3" s="96" t="str">
        <f>表头!A2</f>
        <v>项目</v>
      </c>
      <c r="B3" s="96" t="s">
        <v>140</v>
      </c>
      <c r="C3" s="96" t="str">
        <f>表头!C2</f>
        <v>2026年预算数</v>
      </c>
      <c r="D3" s="96" t="str">
        <f>表头!D2</f>
        <v>预算数比上年执行数增长%</v>
      </c>
      <c r="E3" s="97" t="s">
        <v>41</v>
      </c>
    </row>
    <row r="4" ht="36" customHeight="1" spans="1:5">
      <c r="A4" s="98" t="s">
        <v>3166</v>
      </c>
      <c r="B4" s="99"/>
      <c r="C4" s="100"/>
      <c r="D4" s="101"/>
      <c r="E4" s="97" t="str">
        <f t="shared" ref="E4:E22" si="0">IF(A4&lt;&gt;"",IF(SUM(B4:C4)&lt;&gt;0,"是","否"),"是")</f>
        <v>否</v>
      </c>
    </row>
    <row r="5" ht="36" customHeight="1" spans="1:5">
      <c r="A5" s="102" t="s">
        <v>3167</v>
      </c>
      <c r="B5" s="103"/>
      <c r="C5" s="104"/>
      <c r="D5" s="105"/>
      <c r="E5" s="97" t="str">
        <f t="shared" si="0"/>
        <v>否</v>
      </c>
    </row>
    <row r="6" ht="36" customHeight="1" spans="1:5">
      <c r="A6" s="98" t="s">
        <v>3168</v>
      </c>
      <c r="B6" s="99"/>
      <c r="C6" s="100"/>
      <c r="D6" s="106"/>
      <c r="E6" s="97" t="str">
        <f t="shared" si="0"/>
        <v>否</v>
      </c>
    </row>
    <row r="7" ht="36" customHeight="1" spans="1:5">
      <c r="A7" s="102" t="s">
        <v>3167</v>
      </c>
      <c r="B7" s="103"/>
      <c r="C7" s="107"/>
      <c r="D7" s="105"/>
      <c r="E7" s="97" t="str">
        <f t="shared" si="0"/>
        <v>否</v>
      </c>
    </row>
    <row r="8" ht="36" customHeight="1" spans="1:5">
      <c r="A8" s="98" t="s">
        <v>3169</v>
      </c>
      <c r="B8" s="99"/>
      <c r="C8" s="108"/>
      <c r="D8" s="109" t="str">
        <f>IF(B8&gt;0,C8/B8-1,IF(B8&lt;0,-(C8/B8-1),""))</f>
        <v/>
      </c>
      <c r="E8" s="97" t="str">
        <f t="shared" si="0"/>
        <v>否</v>
      </c>
    </row>
    <row r="9" ht="36" customHeight="1" spans="1:5">
      <c r="A9" s="102" t="s">
        <v>3167</v>
      </c>
      <c r="B9" s="103"/>
      <c r="C9" s="110"/>
      <c r="D9" s="111" t="str">
        <f>IF(B9&gt;0,C9/B9-1,IF(B9&lt;0,-(C9/B9-1),""))</f>
        <v/>
      </c>
      <c r="E9" s="97" t="str">
        <f t="shared" si="0"/>
        <v>否</v>
      </c>
    </row>
    <row r="10" ht="36" customHeight="1" spans="1:5">
      <c r="A10" s="98" t="s">
        <v>3170</v>
      </c>
      <c r="B10" s="99"/>
      <c r="C10" s="100"/>
      <c r="D10" s="106"/>
      <c r="E10" s="97" t="str">
        <f t="shared" si="0"/>
        <v>否</v>
      </c>
    </row>
    <row r="11" ht="36" customHeight="1" spans="1:5">
      <c r="A11" s="102" t="s">
        <v>3167</v>
      </c>
      <c r="B11" s="103"/>
      <c r="C11" s="107"/>
      <c r="D11" s="105"/>
      <c r="E11" s="97" t="str">
        <f t="shared" si="0"/>
        <v>否</v>
      </c>
    </row>
    <row r="12" ht="36" customHeight="1" spans="1:5">
      <c r="A12" s="98" t="s">
        <v>3171</v>
      </c>
      <c r="B12" s="99"/>
      <c r="C12" s="100"/>
      <c r="D12" s="106"/>
      <c r="E12" s="97" t="str">
        <f t="shared" si="0"/>
        <v>否</v>
      </c>
    </row>
    <row r="13" ht="36" customHeight="1" spans="1:5">
      <c r="A13" s="102" t="s">
        <v>3167</v>
      </c>
      <c r="B13" s="103"/>
      <c r="C13" s="107"/>
      <c r="D13" s="105"/>
      <c r="E13" s="97" t="str">
        <f t="shared" si="0"/>
        <v>否</v>
      </c>
    </row>
    <row r="14" s="88" customFormat="1" ht="36" customHeight="1" spans="1:5">
      <c r="A14" s="98" t="s">
        <v>3172</v>
      </c>
      <c r="B14" s="112"/>
      <c r="C14" s="108"/>
      <c r="D14" s="109" t="str">
        <f>IF(B14&gt;0,C14/B14-1,IF(B14&lt;0,-(C14/B14-1),""))</f>
        <v/>
      </c>
      <c r="E14" s="97" t="str">
        <f t="shared" si="0"/>
        <v>否</v>
      </c>
    </row>
    <row r="15" ht="36" customHeight="1" spans="1:5">
      <c r="A15" s="102" t="s">
        <v>3167</v>
      </c>
      <c r="B15" s="113"/>
      <c r="C15" s="110"/>
      <c r="D15" s="111" t="str">
        <f>IF(B15&gt;0,C15/B15-1,IF(B15&lt;0,-(C15/B15-1),""))</f>
        <v/>
      </c>
      <c r="E15" s="97" t="str">
        <f t="shared" si="0"/>
        <v>否</v>
      </c>
    </row>
    <row r="16" ht="36" customHeight="1" spans="1:5">
      <c r="A16" s="98" t="s">
        <v>3173</v>
      </c>
      <c r="B16" s="114"/>
      <c r="C16" s="100"/>
      <c r="D16" s="106"/>
      <c r="E16" s="97" t="str">
        <f t="shared" si="0"/>
        <v>否</v>
      </c>
    </row>
    <row r="17" ht="36" customHeight="1" spans="1:5">
      <c r="A17" s="102" t="s">
        <v>3167</v>
      </c>
      <c r="B17" s="115"/>
      <c r="C17" s="116"/>
      <c r="D17" s="105"/>
      <c r="E17" s="97" t="str">
        <f t="shared" si="0"/>
        <v>否</v>
      </c>
    </row>
    <row r="18" ht="36" customHeight="1" spans="1:5">
      <c r="A18" s="117" t="s">
        <v>3174</v>
      </c>
      <c r="B18" s="114"/>
      <c r="C18" s="114"/>
      <c r="D18" s="118"/>
      <c r="E18" s="97" t="str">
        <f t="shared" si="0"/>
        <v>否</v>
      </c>
    </row>
    <row r="19" ht="36" customHeight="1" spans="1:5">
      <c r="A19" s="102" t="s">
        <v>3175</v>
      </c>
      <c r="B19" s="115"/>
      <c r="C19" s="115"/>
      <c r="D19" s="119"/>
      <c r="E19" s="97" t="str">
        <f t="shared" si="0"/>
        <v>否</v>
      </c>
    </row>
    <row r="20" ht="36" customHeight="1" spans="1:5">
      <c r="A20" s="98" t="s">
        <v>3176</v>
      </c>
      <c r="B20" s="114"/>
      <c r="C20" s="120"/>
      <c r="D20" s="106"/>
      <c r="E20" s="97" t="str">
        <f t="shared" si="0"/>
        <v>否</v>
      </c>
    </row>
    <row r="21" ht="36" customHeight="1" spans="1:5">
      <c r="A21" s="121" t="s">
        <v>3177</v>
      </c>
      <c r="B21" s="114"/>
      <c r="C21" s="120"/>
      <c r="D21" s="106"/>
      <c r="E21" s="97" t="str">
        <f t="shared" si="0"/>
        <v>否</v>
      </c>
    </row>
    <row r="22" ht="36" customHeight="1" spans="1:5">
      <c r="A22" s="117" t="s">
        <v>3178</v>
      </c>
      <c r="B22" s="114"/>
      <c r="C22" s="114"/>
      <c r="D22" s="106"/>
      <c r="E22" s="97" t="str">
        <f t="shared" si="0"/>
        <v>否</v>
      </c>
    </row>
    <row r="23" ht="68" customHeight="1" spans="1:4">
      <c r="A23" s="122" t="s">
        <v>3164</v>
      </c>
      <c r="B23" s="122"/>
      <c r="C23" s="122"/>
      <c r="D23" s="122"/>
    </row>
    <row r="24" spans="2:3">
      <c r="B24" s="123"/>
      <c r="C24" s="123"/>
    </row>
    <row r="25" spans="2:3">
      <c r="B25" s="123"/>
      <c r="C25" s="123"/>
    </row>
    <row r="26" spans="2:3">
      <c r="B26" s="123"/>
      <c r="C26" s="123"/>
    </row>
  </sheetData>
  <mergeCells count="2">
    <mergeCell ref="A1:D1"/>
    <mergeCell ref="A23:D23"/>
  </mergeCells>
  <conditionalFormatting sqref="D16">
    <cfRule type="cellIs" dxfId="4" priority="4" stopIfTrue="1" operator="lessThan">
      <formula>0</formula>
    </cfRule>
  </conditionalFormatting>
  <conditionalFormatting sqref="E16:F16">
    <cfRule type="cellIs" dxfId="4" priority="5"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4"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M9"/>
  <sheetViews>
    <sheetView workbookViewId="0">
      <selection activeCell="J16" sqref="J16"/>
    </sheetView>
  </sheetViews>
  <sheetFormatPr defaultColWidth="10" defaultRowHeight="13.5"/>
  <cols>
    <col min="1" max="1" width="24.6666666666667" style="77" customWidth="1"/>
    <col min="2" max="7" width="15.6666666666667" style="34" customWidth="1"/>
    <col min="8" max="8" width="9.775" style="34" customWidth="1"/>
    <col min="9" max="9" width="14.775" style="78"/>
    <col min="10" max="10" width="13.6666666666667" style="78"/>
    <col min="11" max="16384" width="10" style="34"/>
  </cols>
  <sheetData>
    <row r="1" ht="28.65" customHeight="1" spans="1:7">
      <c r="A1" s="79" t="str">
        <f>目录!A25</f>
        <v>5-1  2025年官渡区地方政府债务限额及余额预算情况表</v>
      </c>
      <c r="B1" s="79"/>
      <c r="C1" s="79"/>
      <c r="D1" s="79"/>
      <c r="E1" s="79"/>
      <c r="F1" s="79"/>
      <c r="G1" s="79"/>
    </row>
    <row r="2" ht="16.05" customHeight="1" spans="1:7">
      <c r="A2" s="80"/>
      <c r="B2" s="80"/>
      <c r="C2" s="80"/>
      <c r="D2" s="80"/>
      <c r="E2" s="80"/>
      <c r="F2" s="80"/>
      <c r="G2" s="80"/>
    </row>
    <row r="3" ht="21" customHeight="1" spans="1:7">
      <c r="A3" s="81"/>
      <c r="B3" s="70"/>
      <c r="F3" s="71" t="s">
        <v>3179</v>
      </c>
      <c r="G3" s="71"/>
    </row>
    <row r="4" ht="30" customHeight="1" spans="1:7">
      <c r="A4" s="49" t="s">
        <v>3180</v>
      </c>
      <c r="B4" s="49" t="s">
        <v>3181</v>
      </c>
      <c r="C4" s="49"/>
      <c r="D4" s="49"/>
      <c r="E4" s="49" t="s">
        <v>3182</v>
      </c>
      <c r="F4" s="49"/>
      <c r="G4" s="49"/>
    </row>
    <row r="5" ht="30" customHeight="1" spans="1:7">
      <c r="A5" s="49"/>
      <c r="B5" s="82"/>
      <c r="C5" s="49" t="s">
        <v>3183</v>
      </c>
      <c r="D5" s="49" t="s">
        <v>3184</v>
      </c>
      <c r="E5" s="82"/>
      <c r="F5" s="49" t="s">
        <v>3183</v>
      </c>
      <c r="G5" s="49" t="s">
        <v>3184</v>
      </c>
    </row>
    <row r="6" ht="30" customHeight="1" spans="1:7">
      <c r="A6" s="49" t="s">
        <v>3185</v>
      </c>
      <c r="B6" s="49" t="s">
        <v>3186</v>
      </c>
      <c r="C6" s="49" t="s">
        <v>3187</v>
      </c>
      <c r="D6" s="49" t="s">
        <v>3188</v>
      </c>
      <c r="E6" s="49" t="s">
        <v>3189</v>
      </c>
      <c r="F6" s="49" t="s">
        <v>3190</v>
      </c>
      <c r="G6" s="49" t="s">
        <v>3191</v>
      </c>
    </row>
    <row r="7" s="32" customFormat="1" ht="34.95" customHeight="1" spans="1:13">
      <c r="A7" s="52" t="s">
        <v>3192</v>
      </c>
      <c r="B7" s="83"/>
      <c r="C7" s="83"/>
      <c r="D7" s="83"/>
      <c r="E7" s="83"/>
      <c r="F7" s="83"/>
      <c r="G7" s="83"/>
      <c r="H7" s="84"/>
      <c r="I7" s="87"/>
      <c r="J7" s="87"/>
      <c r="K7" s="87"/>
      <c r="L7" s="87"/>
      <c r="M7" s="87"/>
    </row>
    <row r="8" s="32" customFormat="1" ht="34.95" customHeight="1" spans="1:13">
      <c r="A8" s="85" t="s">
        <v>2473</v>
      </c>
      <c r="B8" s="86">
        <f>C8+D8</f>
        <v>124.38</v>
      </c>
      <c r="C8" s="86">
        <v>17.92</v>
      </c>
      <c r="D8" s="86">
        <v>106.46</v>
      </c>
      <c r="E8" s="86">
        <f>F8+G8</f>
        <v>123.42</v>
      </c>
      <c r="F8" s="86">
        <v>17.67</v>
      </c>
      <c r="G8" s="86">
        <v>105.75</v>
      </c>
      <c r="H8" s="84"/>
      <c r="I8" s="87"/>
      <c r="J8" s="87"/>
      <c r="K8" s="87"/>
      <c r="L8" s="87"/>
      <c r="M8" s="87"/>
    </row>
    <row r="9" ht="25" customHeight="1" spans="1:7">
      <c r="A9" s="44" t="s">
        <v>3193</v>
      </c>
      <c r="B9" s="44"/>
      <c r="C9" s="44"/>
      <c r="D9" s="44"/>
      <c r="E9" s="44"/>
      <c r="F9" s="44"/>
      <c r="G9" s="44"/>
    </row>
  </sheetData>
  <mergeCells count="7">
    <mergeCell ref="A1:G1"/>
    <mergeCell ref="A2:G2"/>
    <mergeCell ref="F3:G3"/>
    <mergeCell ref="B4:D4"/>
    <mergeCell ref="E4:G4"/>
    <mergeCell ref="A9:G9"/>
    <mergeCell ref="A4:A5"/>
  </mergeCells>
  <printOptions horizontalCentered="1"/>
  <pageMargins left="0.708333333333333" right="0.708333333333333" top="0.629861111111111" bottom="0.751388888888889" header="0.306944444444444" footer="0.306944444444444"/>
  <pageSetup paperSize="9" orientation="landscape"/>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G14"/>
  <sheetViews>
    <sheetView workbookViewId="0">
      <selection activeCell="F13" sqref="F13"/>
    </sheetView>
  </sheetViews>
  <sheetFormatPr defaultColWidth="10" defaultRowHeight="13.5" outlineLevelCol="6"/>
  <cols>
    <col min="1" max="1" width="62.2166666666667" style="34" customWidth="1"/>
    <col min="2" max="2" width="27.4416666666667" style="34" customWidth="1"/>
    <col min="3" max="3" width="28.6666666666667" style="34" customWidth="1"/>
    <col min="4" max="4" width="9.775" style="74" customWidth="1"/>
    <col min="5" max="16384" width="10" style="34"/>
  </cols>
  <sheetData>
    <row r="1" ht="28.65" customHeight="1" spans="1:3">
      <c r="A1" s="59" t="str">
        <f>目录!A26</f>
        <v>5-2  2025年官渡区地方政府一般债务余额情况表</v>
      </c>
      <c r="B1" s="59"/>
      <c r="C1" s="59"/>
    </row>
    <row r="2" ht="27" customHeight="1" spans="1:3">
      <c r="A2" s="70"/>
      <c r="B2" s="70"/>
      <c r="C2" s="71" t="s">
        <v>3179</v>
      </c>
    </row>
    <row r="3" s="45" customFormat="1" ht="31.05" customHeight="1" spans="1:4">
      <c r="A3" s="49" t="s">
        <v>3194</v>
      </c>
      <c r="B3" s="49" t="s">
        <v>3144</v>
      </c>
      <c r="C3" s="49" t="s">
        <v>3195</v>
      </c>
      <c r="D3" s="67"/>
    </row>
    <row r="4" s="45" customFormat="1" ht="34.95" customHeight="1" spans="1:4">
      <c r="A4" s="65" t="s">
        <v>3196</v>
      </c>
      <c r="B4" s="66">
        <v>16.15</v>
      </c>
      <c r="C4" s="66">
        <v>16.15</v>
      </c>
      <c r="D4" s="67"/>
    </row>
    <row r="5" s="45" customFormat="1" ht="34.95" customHeight="1" spans="1:4">
      <c r="A5" s="65" t="s">
        <v>3197</v>
      </c>
      <c r="B5" s="66"/>
      <c r="C5" s="66">
        <v>17.92</v>
      </c>
      <c r="D5" s="67"/>
    </row>
    <row r="6" s="45" customFormat="1" ht="34.95" customHeight="1" spans="1:4">
      <c r="A6" s="65" t="s">
        <v>3198</v>
      </c>
      <c r="B6" s="66">
        <v>0.45</v>
      </c>
      <c r="C6" s="66">
        <v>2.03</v>
      </c>
      <c r="D6" s="67"/>
    </row>
    <row r="7" s="45" customFormat="1" ht="34.95" customHeight="1" spans="1:4">
      <c r="A7" s="61" t="s">
        <v>3199</v>
      </c>
      <c r="B7" s="66"/>
      <c r="C7" s="66"/>
      <c r="D7" s="67"/>
    </row>
    <row r="8" s="45" customFormat="1" ht="34.95" customHeight="1" spans="1:4">
      <c r="A8" s="61" t="s">
        <v>3200</v>
      </c>
      <c r="B8" s="66">
        <v>0.45</v>
      </c>
      <c r="C8" s="66">
        <v>2.03</v>
      </c>
      <c r="D8" s="67"/>
    </row>
    <row r="9" s="45" customFormat="1" ht="34.95" customHeight="1" spans="1:5">
      <c r="A9" s="65" t="s">
        <v>3201</v>
      </c>
      <c r="B9" s="66">
        <v>0.51</v>
      </c>
      <c r="C9" s="66">
        <v>0.51</v>
      </c>
      <c r="D9" s="67"/>
      <c r="E9" s="67"/>
    </row>
    <row r="10" s="45" customFormat="1" ht="34.95" customHeight="1" spans="1:5">
      <c r="A10" s="65" t="s">
        <v>3202</v>
      </c>
      <c r="B10" s="66">
        <f>B4+B6-B9</f>
        <v>16.09</v>
      </c>
      <c r="C10" s="66">
        <f>C4+C6-C9</f>
        <v>17.67</v>
      </c>
      <c r="D10" s="67"/>
      <c r="E10" s="67"/>
    </row>
    <row r="11" s="45" customFormat="1" ht="34.95" customHeight="1" spans="1:4">
      <c r="A11" s="65" t="s">
        <v>3203</v>
      </c>
      <c r="B11" s="66"/>
      <c r="C11" s="66"/>
      <c r="D11" s="67"/>
    </row>
    <row r="12" s="45" customFormat="1" ht="34.95" customHeight="1" spans="1:4">
      <c r="A12" s="65" t="s">
        <v>3204</v>
      </c>
      <c r="B12" s="66"/>
      <c r="C12" s="66"/>
      <c r="D12" s="67"/>
    </row>
    <row r="13" s="73" customFormat="1" ht="109" customHeight="1" spans="1:7">
      <c r="A13" s="44" t="s">
        <v>3205</v>
      </c>
      <c r="B13" s="44"/>
      <c r="C13" s="44"/>
      <c r="D13" s="75"/>
      <c r="E13" s="76"/>
      <c r="F13" s="76"/>
      <c r="G13" s="76"/>
    </row>
    <row r="14" spans="1:3">
      <c r="A14" s="70"/>
      <c r="B14" s="70"/>
      <c r="C14" s="70"/>
    </row>
  </sheetData>
  <mergeCells count="2">
    <mergeCell ref="A1:C1"/>
    <mergeCell ref="A13:C13"/>
  </mergeCells>
  <printOptions horizontalCentered="1"/>
  <pageMargins left="0.708333333333333" right="0.708333333333333" top="0.751388888888889" bottom="0.751388888888889" header="0.306944444444444" footer="0.306944444444444"/>
  <pageSetup paperSize="9" scale="95" orientation="landscape"/>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F11" sqref="F11"/>
    </sheetView>
  </sheetViews>
  <sheetFormatPr defaultColWidth="9" defaultRowHeight="13.5" outlineLevelCol="6"/>
  <cols>
    <col min="1" max="1" width="60" style="34" customWidth="1"/>
    <col min="2" max="3" width="25.6666666666667" style="34" customWidth="1"/>
    <col min="4" max="4" width="9.775" style="34" customWidth="1"/>
    <col min="5" max="16384" width="10" style="34"/>
  </cols>
  <sheetData>
    <row r="1" s="34" customFormat="1" ht="28.65" customHeight="1" spans="1:3">
      <c r="A1" s="59" t="str">
        <f>目录!A27</f>
        <v>5-3  2025年官渡区本级地方政府一般债务余额情况表</v>
      </c>
      <c r="B1" s="59"/>
      <c r="C1" s="59"/>
    </row>
    <row r="2" s="34" customFormat="1" ht="27" customHeight="1" spans="1:3">
      <c r="A2" s="70"/>
      <c r="B2" s="70"/>
      <c r="C2" s="71" t="s">
        <v>3179</v>
      </c>
    </row>
    <row r="3" s="34" customFormat="1" ht="30" customHeight="1" spans="1:3">
      <c r="A3" s="39" t="s">
        <v>3194</v>
      </c>
      <c r="B3" s="39" t="s">
        <v>3144</v>
      </c>
      <c r="C3" s="39" t="s">
        <v>3195</v>
      </c>
    </row>
    <row r="4" s="45" customFormat="1" ht="34.95" customHeight="1" spans="1:3">
      <c r="A4" s="65" t="s">
        <v>3196</v>
      </c>
      <c r="B4" s="66">
        <v>16.15</v>
      </c>
      <c r="C4" s="66">
        <v>16.15</v>
      </c>
    </row>
    <row r="5" s="45" customFormat="1" ht="34.95" customHeight="1" spans="1:3">
      <c r="A5" s="65" t="s">
        <v>3197</v>
      </c>
      <c r="B5" s="66"/>
      <c r="C5" s="66">
        <v>17.92</v>
      </c>
    </row>
    <row r="6" s="45" customFormat="1" ht="34.95" customHeight="1" spans="1:3">
      <c r="A6" s="65" t="s">
        <v>3198</v>
      </c>
      <c r="B6" s="66">
        <v>0.45</v>
      </c>
      <c r="C6" s="66">
        <v>2.03</v>
      </c>
    </row>
    <row r="7" s="45" customFormat="1" ht="34.95" customHeight="1" spans="1:3">
      <c r="A7" s="61" t="s">
        <v>3199</v>
      </c>
      <c r="B7" s="66"/>
      <c r="C7" s="66"/>
    </row>
    <row r="8" s="45" customFormat="1" ht="34.95" customHeight="1" spans="1:3">
      <c r="A8" s="61" t="s">
        <v>3200</v>
      </c>
      <c r="B8" s="66">
        <v>0.45</v>
      </c>
      <c r="C8" s="66">
        <v>2.03</v>
      </c>
    </row>
    <row r="9" s="45" customFormat="1" ht="34.95" customHeight="1" spans="1:5">
      <c r="A9" s="65" t="s">
        <v>3201</v>
      </c>
      <c r="B9" s="66">
        <v>0.51</v>
      </c>
      <c r="C9" s="66">
        <v>0.51</v>
      </c>
      <c r="D9" s="67"/>
      <c r="E9" s="67"/>
    </row>
    <row r="10" s="45" customFormat="1" ht="34.95" customHeight="1" spans="1:5">
      <c r="A10" s="65" t="s">
        <v>3202</v>
      </c>
      <c r="B10" s="66">
        <f>B4+B6-B9</f>
        <v>16.09</v>
      </c>
      <c r="C10" s="66">
        <f>C4+C6-C9</f>
        <v>17.67</v>
      </c>
      <c r="D10" s="67"/>
      <c r="E10" s="67"/>
    </row>
    <row r="11" s="45" customFormat="1" ht="34.95" customHeight="1" spans="1:3">
      <c r="A11" s="65" t="s">
        <v>3203</v>
      </c>
      <c r="B11" s="66"/>
      <c r="C11" s="66"/>
    </row>
    <row r="12" s="45" customFormat="1" ht="34.95" customHeight="1" spans="1:3">
      <c r="A12" s="65" t="s">
        <v>3204</v>
      </c>
      <c r="B12" s="66"/>
      <c r="C12" s="66"/>
    </row>
    <row r="13" s="33" customFormat="1" ht="103" customHeight="1" spans="1:7">
      <c r="A13" s="44" t="s">
        <v>3205</v>
      </c>
      <c r="B13" s="44"/>
      <c r="C13" s="44"/>
      <c r="D13" s="72"/>
      <c r="E13" s="72"/>
      <c r="F13" s="72"/>
      <c r="G13" s="72"/>
    </row>
    <row r="14" s="34" customFormat="1" spans="1:3">
      <c r="A14" s="70"/>
      <c r="B14" s="70"/>
      <c r="C14" s="70"/>
    </row>
  </sheetData>
  <mergeCells count="2">
    <mergeCell ref="A1:C1"/>
    <mergeCell ref="A13:C13"/>
  </mergeCells>
  <pageMargins left="0.75" right="0.75" top="1" bottom="1" header="0.5" footer="0.5"/>
  <pageSetup paperSize="9" scale="8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E12"/>
  <sheetViews>
    <sheetView workbookViewId="0">
      <selection activeCell="C7" sqref="C7"/>
    </sheetView>
  </sheetViews>
  <sheetFormatPr defaultColWidth="10" defaultRowHeight="13.5" outlineLevelCol="4"/>
  <cols>
    <col min="1" max="1" width="60.4416666666667" style="34" customWidth="1"/>
    <col min="2" max="3" width="25.6666666666667" style="34" customWidth="1"/>
    <col min="4" max="5" width="11.8833333333333" style="34" customWidth="1"/>
    <col min="6" max="16384" width="10" style="34"/>
  </cols>
  <sheetData>
    <row r="1" ht="28.65" customHeight="1" spans="1:3">
      <c r="A1" s="59" t="str">
        <f>目录!A28</f>
        <v>5-4  2025年官渡区地方政府专项债务余额情况表</v>
      </c>
      <c r="B1" s="59"/>
      <c r="C1" s="59"/>
    </row>
    <row r="2" ht="25.05" customHeight="1" spans="1:3">
      <c r="A2" s="70"/>
      <c r="B2" s="70"/>
      <c r="C2" s="71" t="s">
        <v>3179</v>
      </c>
    </row>
    <row r="3" s="69" customFormat="1" ht="34.95" customHeight="1" spans="1:3">
      <c r="A3" s="49" t="s">
        <v>3194</v>
      </c>
      <c r="B3" s="49" t="s">
        <v>3144</v>
      </c>
      <c r="C3" s="49" t="s">
        <v>3195</v>
      </c>
    </row>
    <row r="4" s="69" customFormat="1" ht="34.95" customHeight="1" spans="1:3">
      <c r="A4" s="65" t="s">
        <v>3206</v>
      </c>
      <c r="B4" s="66">
        <v>98.45</v>
      </c>
      <c r="C4" s="66">
        <v>98.45</v>
      </c>
    </row>
    <row r="5" s="69" customFormat="1" ht="34.95" customHeight="1" spans="1:3">
      <c r="A5" s="65" t="s">
        <v>3207</v>
      </c>
      <c r="B5" s="66"/>
      <c r="C5" s="66">
        <v>106.46</v>
      </c>
    </row>
    <row r="6" s="69" customFormat="1" ht="34.95" customHeight="1" spans="1:3">
      <c r="A6" s="65" t="s">
        <v>3208</v>
      </c>
      <c r="B6" s="66">
        <v>3.15</v>
      </c>
      <c r="C6" s="66">
        <v>10.8</v>
      </c>
    </row>
    <row r="7" s="69" customFormat="1" ht="34.95" customHeight="1" spans="1:5">
      <c r="A7" s="65" t="s">
        <v>3209</v>
      </c>
      <c r="B7" s="66">
        <v>3.5</v>
      </c>
      <c r="C7" s="66">
        <v>3.5</v>
      </c>
      <c r="D7" s="67"/>
      <c r="E7" s="67"/>
    </row>
    <row r="8" s="69" customFormat="1" ht="34.95" customHeight="1" spans="1:5">
      <c r="A8" s="65" t="s">
        <v>3210</v>
      </c>
      <c r="B8" s="66">
        <f>B4+B6-B7</f>
        <v>98.1</v>
      </c>
      <c r="C8" s="66">
        <f>C4+C6-C7</f>
        <v>105.75</v>
      </c>
      <c r="D8" s="67"/>
      <c r="E8" s="67"/>
    </row>
    <row r="9" s="69" customFormat="1" ht="34.95" customHeight="1" spans="1:3">
      <c r="A9" s="65" t="s">
        <v>3211</v>
      </c>
      <c r="B9" s="66"/>
      <c r="C9" s="66"/>
    </row>
    <row r="10" s="69" customFormat="1" ht="34.95" customHeight="1" spans="1:3">
      <c r="A10" s="65" t="s">
        <v>3212</v>
      </c>
      <c r="B10" s="66"/>
      <c r="C10" s="66"/>
    </row>
    <row r="11" s="33" customFormat="1" ht="110" customHeight="1" spans="1:3">
      <c r="A11" s="44" t="s">
        <v>3213</v>
      </c>
      <c r="B11" s="44"/>
      <c r="C11" s="44"/>
    </row>
    <row r="12" ht="31.05" customHeight="1" spans="1:3">
      <c r="A12" s="68"/>
      <c r="B12" s="68"/>
      <c r="C12" s="68"/>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orientation="landscape"/>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54"/>
  <sheetViews>
    <sheetView showGridLines="0" showZeros="0" workbookViewId="0">
      <pane ySplit="3" topLeftCell="A4" activePane="bottomLeft" state="frozen"/>
      <selection/>
      <selection pane="bottomLeft" activeCell="B6" sqref="B6"/>
    </sheetView>
  </sheetViews>
  <sheetFormatPr defaultColWidth="9" defaultRowHeight="14.25" outlineLevelCol="5"/>
  <cols>
    <col min="1" max="1" width="9" style="469"/>
    <col min="2" max="2" width="51.5583333333333" style="487" customWidth="1"/>
    <col min="3" max="4" width="20.6666666666667" style="487" customWidth="1"/>
    <col min="5" max="5" width="23" style="488" customWidth="1"/>
    <col min="6" max="6" width="9" style="469" hidden="1" customWidth="1"/>
    <col min="7" max="16384" width="9" style="469"/>
  </cols>
  <sheetData>
    <row r="1" ht="45" customHeight="1" spans="2:5">
      <c r="B1" s="420" t="str">
        <f>目录!A2</f>
        <v>1-1  2026年官渡区一般公共预算收入情况表</v>
      </c>
      <c r="C1" s="420"/>
      <c r="D1" s="420"/>
      <c r="E1" s="420"/>
    </row>
    <row r="2" ht="18.9" customHeight="1" spans="2:5">
      <c r="B2" s="489"/>
      <c r="C2" s="490"/>
      <c r="D2" s="349"/>
      <c r="E2" s="294" t="s">
        <v>39</v>
      </c>
    </row>
    <row r="3" s="485" customFormat="1" ht="45" customHeight="1" spans="1:6">
      <c r="A3" s="491" t="s">
        <v>40</v>
      </c>
      <c r="B3" s="354" t="str">
        <f>表头!A2</f>
        <v>项目</v>
      </c>
      <c r="C3" s="354" t="str">
        <f>表头!B2</f>
        <v>2025年执行数</v>
      </c>
      <c r="D3" s="354" t="str">
        <f>表头!C2</f>
        <v>2026年预算数</v>
      </c>
      <c r="E3" s="354" t="str">
        <f>表头!D2</f>
        <v>预算数比上年执行数增长%</v>
      </c>
      <c r="F3" s="492" t="s">
        <v>41</v>
      </c>
    </row>
    <row r="4" ht="34.95" customHeight="1" spans="1:6">
      <c r="A4" s="461" t="s">
        <v>42</v>
      </c>
      <c r="B4" s="451" t="s">
        <v>43</v>
      </c>
      <c r="C4" s="493">
        <f>SUM(C5:C20)</f>
        <v>348309</v>
      </c>
      <c r="D4" s="493">
        <f>SUM(D5:D20)</f>
        <v>355276</v>
      </c>
      <c r="E4" s="208">
        <f>(D4-C4)/C4</f>
        <v>0.0200023542314439</v>
      </c>
      <c r="F4" s="494" t="e">
        <f>IF(LEN(#REF!)=3,"是",IF(B4&lt;&gt;"",IF(SUM(C4:D4)&lt;&gt;0,"是","否"),"是"))</f>
        <v>#REF!</v>
      </c>
    </row>
    <row r="5" ht="34.95" customHeight="1" spans="1:6">
      <c r="A5" s="374" t="s">
        <v>44</v>
      </c>
      <c r="B5" s="454" t="s">
        <v>45</v>
      </c>
      <c r="C5" s="495">
        <v>103015</v>
      </c>
      <c r="D5" s="495">
        <v>105075</v>
      </c>
      <c r="E5" s="208">
        <f>(D5-C5)/C5</f>
        <v>0.0199970878027472</v>
      </c>
      <c r="F5" s="494" t="e">
        <f>IF(LEN(#REF!)=3,"是",IF(B5&lt;&gt;"",IF(SUM(C5:D5)&lt;&gt;0,"是","否"),"是"))</f>
        <v>#REF!</v>
      </c>
    </row>
    <row r="6" ht="34.95" customHeight="1" spans="1:6">
      <c r="A6" s="374" t="s">
        <v>46</v>
      </c>
      <c r="B6" s="454" t="s">
        <v>47</v>
      </c>
      <c r="C6" s="495">
        <v>12061</v>
      </c>
      <c r="D6" s="495">
        <v>12302</v>
      </c>
      <c r="E6" s="208">
        <f>(D6-C6)/C6</f>
        <v>0.0199817593897687</v>
      </c>
      <c r="F6" s="494" t="e">
        <f>IF(LEN(#REF!)=3,"是",IF(B6&lt;&gt;"",IF(SUM(C6:D6)&lt;&gt;0,"是","否"),"是"))</f>
        <v>#REF!</v>
      </c>
    </row>
    <row r="7" ht="34.95" customHeight="1" spans="1:6">
      <c r="A7" s="374">
        <v>10105</v>
      </c>
      <c r="B7" s="454" t="s">
        <v>48</v>
      </c>
      <c r="C7" s="495">
        <v>0</v>
      </c>
      <c r="D7" s="495">
        <v>0</v>
      </c>
      <c r="E7" s="208"/>
      <c r="F7" s="494"/>
    </row>
    <row r="8" ht="34.95" customHeight="1" spans="1:6">
      <c r="A8" s="374" t="s">
        <v>49</v>
      </c>
      <c r="B8" s="454" t="s">
        <v>50</v>
      </c>
      <c r="C8" s="495">
        <v>5756</v>
      </c>
      <c r="D8" s="495">
        <v>5871</v>
      </c>
      <c r="E8" s="208">
        <f t="shared" ref="E8:E41" si="0">(D8-C8)/C8</f>
        <v>0.0199791521890202</v>
      </c>
      <c r="F8" s="494" t="e">
        <f>IF(LEN(#REF!)=3,"是",IF(B8&lt;&gt;"",IF(SUM(C8:D8)&lt;&gt;0,"是","否"),"是"))</f>
        <v>#REF!</v>
      </c>
    </row>
    <row r="9" ht="34.95" customHeight="1" spans="1:6">
      <c r="A9" s="374" t="s">
        <v>51</v>
      </c>
      <c r="B9" s="454" t="s">
        <v>52</v>
      </c>
      <c r="C9" s="495">
        <v>230</v>
      </c>
      <c r="D9" s="495">
        <v>235</v>
      </c>
      <c r="E9" s="208">
        <f t="shared" si="0"/>
        <v>0.0217391304347826</v>
      </c>
      <c r="F9" s="494" t="e">
        <f>IF(LEN(#REF!)=3,"是",IF(B9&lt;&gt;"",IF(SUM(C9:D9)&lt;&gt;0,"是","否"),"是"))</f>
        <v>#REF!</v>
      </c>
    </row>
    <row r="10" ht="34.95" customHeight="1" spans="1:6">
      <c r="A10" s="374" t="s">
        <v>53</v>
      </c>
      <c r="B10" s="454" t="s">
        <v>54</v>
      </c>
      <c r="C10" s="495">
        <v>27629</v>
      </c>
      <c r="D10" s="495">
        <v>28182</v>
      </c>
      <c r="E10" s="208">
        <f t="shared" si="0"/>
        <v>0.0200152014187991</v>
      </c>
      <c r="F10" s="494" t="e">
        <f>IF(LEN(#REF!)=3,"是",IF(B10&lt;&gt;"",IF(SUM(C10:D10)&lt;&gt;0,"是","否"),"是"))</f>
        <v>#REF!</v>
      </c>
    </row>
    <row r="11" ht="34.95" customHeight="1" spans="1:6">
      <c r="A11" s="374" t="s">
        <v>55</v>
      </c>
      <c r="B11" s="454" t="s">
        <v>56</v>
      </c>
      <c r="C11" s="495">
        <v>38892</v>
      </c>
      <c r="D11" s="495">
        <v>39670</v>
      </c>
      <c r="E11" s="208">
        <f t="shared" si="0"/>
        <v>0.0200041139565978</v>
      </c>
      <c r="F11" s="494" t="e">
        <f>IF(LEN(#REF!)=3,"是",IF(B11&lt;&gt;"",IF(SUM(C11:D11)&lt;&gt;0,"是","否"),"是"))</f>
        <v>#REF!</v>
      </c>
    </row>
    <row r="12" ht="34.95" customHeight="1" spans="1:6">
      <c r="A12" s="374" t="s">
        <v>57</v>
      </c>
      <c r="B12" s="454" t="s">
        <v>58</v>
      </c>
      <c r="C12" s="495">
        <v>16703</v>
      </c>
      <c r="D12" s="495">
        <v>17037</v>
      </c>
      <c r="E12" s="208">
        <f t="shared" si="0"/>
        <v>0.0199964078309286</v>
      </c>
      <c r="F12" s="494" t="e">
        <f>IF(LEN(#REF!)=3,"是",IF(B12&lt;&gt;"",IF(SUM(C12:D12)&lt;&gt;0,"是","否"),"是"))</f>
        <v>#REF!</v>
      </c>
    </row>
    <row r="13" ht="34.95" customHeight="1" spans="1:6">
      <c r="A13" s="374" t="s">
        <v>59</v>
      </c>
      <c r="B13" s="454" t="s">
        <v>60</v>
      </c>
      <c r="C13" s="495">
        <v>9744</v>
      </c>
      <c r="D13" s="495">
        <v>9939</v>
      </c>
      <c r="E13" s="208">
        <f t="shared" si="0"/>
        <v>0.020012315270936</v>
      </c>
      <c r="F13" s="494" t="e">
        <f>IF(LEN(#REF!)=3,"是",IF(B13&lt;&gt;"",IF(SUM(C13:D13)&lt;&gt;0,"是","否"),"是"))</f>
        <v>#REF!</v>
      </c>
    </row>
    <row r="14" ht="34.95" customHeight="1" spans="1:6">
      <c r="A14" s="374" t="s">
        <v>61</v>
      </c>
      <c r="B14" s="454" t="s">
        <v>62</v>
      </c>
      <c r="C14" s="495">
        <v>95166</v>
      </c>
      <c r="D14" s="495">
        <v>97069</v>
      </c>
      <c r="E14" s="208">
        <f t="shared" si="0"/>
        <v>0.0199966374545531</v>
      </c>
      <c r="F14" s="494" t="e">
        <f>IF(LEN(#REF!)=3,"是",IF(B14&lt;&gt;"",IF(SUM(C14:D14)&lt;&gt;0,"是","否"),"是"))</f>
        <v>#REF!</v>
      </c>
    </row>
    <row r="15" ht="34.95" customHeight="1" spans="1:6">
      <c r="A15" s="374" t="s">
        <v>63</v>
      </c>
      <c r="B15" s="454" t="s">
        <v>64</v>
      </c>
      <c r="C15" s="495">
        <v>5820</v>
      </c>
      <c r="D15" s="495">
        <v>5937</v>
      </c>
      <c r="E15" s="208">
        <f t="shared" si="0"/>
        <v>0.0201030927835052</v>
      </c>
      <c r="F15" s="494" t="e">
        <f>IF(LEN(#REF!)=3,"是",IF(B15&lt;&gt;"",IF(SUM(C15:D15)&lt;&gt;0,"是","否"),"是"))</f>
        <v>#REF!</v>
      </c>
    </row>
    <row r="16" ht="34.95" customHeight="1" spans="1:6">
      <c r="A16" s="374" t="s">
        <v>65</v>
      </c>
      <c r="B16" s="454" t="s">
        <v>66</v>
      </c>
      <c r="C16" s="495">
        <v>645</v>
      </c>
      <c r="D16" s="495">
        <v>658</v>
      </c>
      <c r="E16" s="208">
        <f t="shared" si="0"/>
        <v>0.0201550387596899</v>
      </c>
      <c r="F16" s="494" t="e">
        <f>IF(LEN(#REF!)=3,"是",IF(B16&lt;&gt;"",IF(SUM(C16:D16)&lt;&gt;0,"是","否"),"是"))</f>
        <v>#REF!</v>
      </c>
    </row>
    <row r="17" ht="34.95" customHeight="1" spans="1:6">
      <c r="A17" s="374" t="s">
        <v>67</v>
      </c>
      <c r="B17" s="454" t="s">
        <v>68</v>
      </c>
      <c r="C17" s="495">
        <v>32303</v>
      </c>
      <c r="D17" s="495">
        <v>32949</v>
      </c>
      <c r="E17" s="208">
        <f t="shared" si="0"/>
        <v>0.0199981425873758</v>
      </c>
      <c r="F17" s="494" t="e">
        <f>IF(LEN(#REF!)=3,"是",IF(B17&lt;&gt;"",IF(SUM(C17:D17)&lt;&gt;0,"是","否"),"是"))</f>
        <v>#REF!</v>
      </c>
    </row>
    <row r="18" ht="34.95" customHeight="1" spans="1:6">
      <c r="A18" s="374" t="s">
        <v>69</v>
      </c>
      <c r="B18" s="454" t="s">
        <v>70</v>
      </c>
      <c r="C18" s="495"/>
      <c r="D18" s="495"/>
      <c r="E18" s="208" t="s">
        <v>71</v>
      </c>
      <c r="F18" s="494" t="e">
        <f>IF(LEN(#REF!)=3,"是",IF(B18&lt;&gt;"",IF(SUM(C18:D18)&lt;&gt;0,"是","否"),"是"))</f>
        <v>#REF!</v>
      </c>
    </row>
    <row r="19" ht="34.95" customHeight="1" spans="1:6">
      <c r="A19" s="374" t="s">
        <v>72</v>
      </c>
      <c r="B19" s="454" t="s">
        <v>73</v>
      </c>
      <c r="C19" s="495">
        <v>215</v>
      </c>
      <c r="D19" s="495">
        <v>219</v>
      </c>
      <c r="E19" s="208">
        <f t="shared" si="0"/>
        <v>0.0186046511627907</v>
      </c>
      <c r="F19" s="494" t="e">
        <f>IF(LEN(#REF!)=3,"是",IF(B19&lt;&gt;"",IF(SUM(C19:D19)&lt;&gt;0,"是","否"),"是"))</f>
        <v>#REF!</v>
      </c>
    </row>
    <row r="20" ht="34.95" customHeight="1" spans="1:6">
      <c r="A20" s="374" t="s">
        <v>74</v>
      </c>
      <c r="B20" s="454" t="s">
        <v>75</v>
      </c>
      <c r="C20" s="495">
        <v>130</v>
      </c>
      <c r="D20" s="495">
        <v>133</v>
      </c>
      <c r="E20" s="208">
        <f t="shared" si="0"/>
        <v>0.0230769230769231</v>
      </c>
      <c r="F20" s="494" t="e">
        <f>IF(LEN(#REF!)=3,"是",IF(B20&lt;&gt;"",IF(SUM(C20:D20)&lt;&gt;0,"是","否"),"是"))</f>
        <v>#REF!</v>
      </c>
    </row>
    <row r="21" ht="34.95" customHeight="1" spans="1:6">
      <c r="A21" s="364" t="s">
        <v>76</v>
      </c>
      <c r="B21" s="451" t="s">
        <v>77</v>
      </c>
      <c r="C21" s="493">
        <f>SUM(C22:C29)</f>
        <v>35130</v>
      </c>
      <c r="D21" s="493">
        <f>SUM(D22:D29)</f>
        <v>35832</v>
      </c>
      <c r="E21" s="208">
        <f t="shared" si="0"/>
        <v>0.0199829205807003</v>
      </c>
      <c r="F21" s="494" t="e">
        <f>IF(LEN(#REF!)=3,"是",IF(B21&lt;&gt;"",IF(SUM(C21:D21)&lt;&gt;0,"是","否"),"是"))</f>
        <v>#REF!</v>
      </c>
    </row>
    <row r="22" ht="34.95" customHeight="1" spans="1:6">
      <c r="A22" s="496" t="s">
        <v>78</v>
      </c>
      <c r="B22" s="454" t="s">
        <v>79</v>
      </c>
      <c r="C22" s="495">
        <v>19050</v>
      </c>
      <c r="D22" s="495">
        <v>19431</v>
      </c>
      <c r="E22" s="208">
        <f t="shared" si="0"/>
        <v>0.02</v>
      </c>
      <c r="F22" s="494" t="e">
        <f>IF(LEN(#REF!)=3,"是",IF(B22&lt;&gt;"",IF(SUM(C22:D22)&lt;&gt;0,"是","否"),"是"))</f>
        <v>#REF!</v>
      </c>
    </row>
    <row r="23" ht="34.95" customHeight="1" spans="1:6">
      <c r="A23" s="374" t="s">
        <v>80</v>
      </c>
      <c r="B23" s="454" t="s">
        <v>81</v>
      </c>
      <c r="C23" s="495">
        <v>4870</v>
      </c>
      <c r="D23" s="495">
        <v>4967</v>
      </c>
      <c r="E23" s="208">
        <f t="shared" si="0"/>
        <v>0.019917864476386</v>
      </c>
      <c r="F23" s="494" t="e">
        <f>IF(LEN(#REF!)=3,"是",IF(B23&lt;&gt;"",IF(SUM(C23:D23)&lt;&gt;0,"是","否"),"是"))</f>
        <v>#REF!</v>
      </c>
    </row>
    <row r="24" ht="34.95" customHeight="1" spans="1:6">
      <c r="A24" s="374" t="s">
        <v>82</v>
      </c>
      <c r="B24" s="454" t="s">
        <v>83</v>
      </c>
      <c r="C24" s="495">
        <v>5960</v>
      </c>
      <c r="D24" s="495">
        <v>6079</v>
      </c>
      <c r="E24" s="208">
        <f t="shared" si="0"/>
        <v>0.0199664429530201</v>
      </c>
      <c r="F24" s="494" t="e">
        <f>IF(LEN(#REF!)=3,"是",IF(B24&lt;&gt;"",IF(SUM(C24:D24)&lt;&gt;0,"是","否"),"是"))</f>
        <v>#REF!</v>
      </c>
    </row>
    <row r="25" ht="34.95" customHeight="1" spans="1:6">
      <c r="A25" s="374" t="s">
        <v>84</v>
      </c>
      <c r="B25" s="454" t="s">
        <v>85</v>
      </c>
      <c r="C25" s="495"/>
      <c r="D25" s="495"/>
      <c r="E25" s="208" t="s">
        <v>71</v>
      </c>
      <c r="F25" s="494" t="e">
        <f>IF(LEN(#REF!)=3,"是",IF(B25&lt;&gt;"",IF(SUM(C25:D25)&lt;&gt;0,"是","否"),"是"))</f>
        <v>#REF!</v>
      </c>
    </row>
    <row r="26" ht="34.95" customHeight="1" spans="1:6">
      <c r="A26" s="374" t="s">
        <v>86</v>
      </c>
      <c r="B26" s="441" t="s">
        <v>87</v>
      </c>
      <c r="C26" s="495">
        <v>5020</v>
      </c>
      <c r="D26" s="495">
        <v>5120</v>
      </c>
      <c r="E26" s="208">
        <f t="shared" si="0"/>
        <v>0.0199203187250996</v>
      </c>
      <c r="F26" s="494" t="e">
        <f>IF(LEN(#REF!)=3,"是",IF(B26&lt;&gt;"",IF(SUM(C26:D26)&lt;&gt;0,"是","否"),"是"))</f>
        <v>#REF!</v>
      </c>
    </row>
    <row r="27" ht="34.95" customHeight="1" spans="1:6">
      <c r="A27" s="374" t="s">
        <v>88</v>
      </c>
      <c r="B27" s="441" t="s">
        <v>89</v>
      </c>
      <c r="C27" s="495"/>
      <c r="D27" s="495"/>
      <c r="E27" s="208" t="s">
        <v>71</v>
      </c>
      <c r="F27" s="494" t="e">
        <f>IF(LEN(#REF!)=3,"是",IF(B27&lt;&gt;"",IF(SUM(C27:D27)&lt;&gt;0,"是","否"),"是"))</f>
        <v>#REF!</v>
      </c>
    </row>
    <row r="28" ht="34.95" customHeight="1" spans="1:6">
      <c r="A28" s="374" t="s">
        <v>90</v>
      </c>
      <c r="B28" s="454" t="s">
        <v>91</v>
      </c>
      <c r="C28" s="495">
        <v>155</v>
      </c>
      <c r="D28" s="495">
        <v>158</v>
      </c>
      <c r="E28" s="208">
        <f t="shared" si="0"/>
        <v>0.0193548387096774</v>
      </c>
      <c r="F28" s="494" t="e">
        <f>IF(LEN(#REF!)=3,"是",IF(B28&lt;&gt;"",IF(SUM(C28:D28)&lt;&gt;0,"是","否"),"是"))</f>
        <v>#REF!</v>
      </c>
    </row>
    <row r="29" ht="34.95" customHeight="1" spans="1:6">
      <c r="A29" s="374" t="s">
        <v>92</v>
      </c>
      <c r="B29" s="454" t="s">
        <v>93</v>
      </c>
      <c r="C29" s="495">
        <v>75</v>
      </c>
      <c r="D29" s="495">
        <v>77</v>
      </c>
      <c r="E29" s="208">
        <f t="shared" si="0"/>
        <v>0.0266666666666667</v>
      </c>
      <c r="F29" s="494" t="e">
        <f>IF(LEN(#REF!)=3,"是",IF(B29&lt;&gt;"",IF(SUM(C29:D29)&lt;&gt;0,"是","否"),"是"))</f>
        <v>#REF!</v>
      </c>
    </row>
    <row r="30" ht="34.95" customHeight="1" spans="1:6">
      <c r="A30" s="374"/>
      <c r="B30" s="497"/>
      <c r="C30" s="495"/>
      <c r="D30" s="495"/>
      <c r="E30" s="208" t="s">
        <v>71</v>
      </c>
      <c r="F30" s="494" t="e">
        <f>IF(LEN(#REF!)=3,"是",IF(B30&lt;&gt;"",IF(SUM(C30:D30)&lt;&gt;0,"是","否"),"是"))</f>
        <v>#REF!</v>
      </c>
    </row>
    <row r="31" s="486" customFormat="1" ht="34.95" customHeight="1" spans="1:6">
      <c r="A31" s="364"/>
      <c r="B31" s="314" t="s">
        <v>94</v>
      </c>
      <c r="C31" s="493">
        <f>C4+C21</f>
        <v>383439</v>
      </c>
      <c r="D31" s="493">
        <f>D4+D21</f>
        <v>391108</v>
      </c>
      <c r="E31" s="208">
        <f t="shared" si="0"/>
        <v>0.0200005737548867</v>
      </c>
      <c r="F31" s="494" t="e">
        <f>IF(LEN(#REF!)=3,"是",IF(B31&lt;&gt;"",IF(SUM(C31:D31)&lt;&gt;0,"是","否"),"是"))</f>
        <v>#REF!</v>
      </c>
    </row>
    <row r="32" s="486" customFormat="1" ht="34.95" customHeight="1" spans="1:6">
      <c r="A32" s="364">
        <v>105</v>
      </c>
      <c r="B32" s="451" t="s">
        <v>95</v>
      </c>
      <c r="C32" s="455">
        <v>0</v>
      </c>
      <c r="D32" s="455">
        <v>0</v>
      </c>
      <c r="E32" s="208" t="s">
        <v>71</v>
      </c>
      <c r="F32" s="494"/>
    </row>
    <row r="33" s="486" customFormat="1" ht="34.95" customHeight="1" spans="1:6">
      <c r="A33" s="461">
        <v>110</v>
      </c>
      <c r="B33" s="451" t="s">
        <v>96</v>
      </c>
      <c r="C33" s="493">
        <f>SUM(C34:C40)</f>
        <v>447932</v>
      </c>
      <c r="D33" s="493">
        <f>SUM(D34:D40)</f>
        <v>459319</v>
      </c>
      <c r="E33" s="208">
        <f t="shared" si="0"/>
        <v>0.0254212692998044</v>
      </c>
      <c r="F33" s="494"/>
    </row>
    <row r="34" s="486" customFormat="1" ht="34.95" customHeight="1" spans="1:6">
      <c r="A34" s="374">
        <v>11001</v>
      </c>
      <c r="B34" s="454" t="s">
        <v>97</v>
      </c>
      <c r="C34" s="455">
        <v>63425</v>
      </c>
      <c r="D34" s="495">
        <v>63425</v>
      </c>
      <c r="E34" s="208">
        <f t="shared" si="0"/>
        <v>0</v>
      </c>
      <c r="F34" s="494"/>
    </row>
    <row r="35" s="486" customFormat="1" ht="34.95" customHeight="1" spans="1:6">
      <c r="A35" s="374">
        <v>11002</v>
      </c>
      <c r="B35" s="454" t="s">
        <v>98</v>
      </c>
      <c r="C35" s="455">
        <v>157407</v>
      </c>
      <c r="D35" s="495">
        <v>138665</v>
      </c>
      <c r="E35" s="208">
        <f t="shared" si="0"/>
        <v>-0.119067131703164</v>
      </c>
      <c r="F35" s="494"/>
    </row>
    <row r="36" s="486" customFormat="1" ht="34.95" customHeight="1" spans="1:6">
      <c r="A36" s="374">
        <v>11003</v>
      </c>
      <c r="B36" s="454" t="s">
        <v>99</v>
      </c>
      <c r="C36" s="455">
        <v>47603</v>
      </c>
      <c r="D36" s="495">
        <v>29500</v>
      </c>
      <c r="E36" s="208">
        <f t="shared" si="0"/>
        <v>-0.380291158120287</v>
      </c>
      <c r="F36" s="494"/>
    </row>
    <row r="37" s="486" customFormat="1" ht="34.95" customHeight="1" spans="1:6">
      <c r="A37" s="374">
        <v>11008</v>
      </c>
      <c r="B37" s="454" t="s">
        <v>100</v>
      </c>
      <c r="C37" s="455">
        <v>104588</v>
      </c>
      <c r="D37" s="495">
        <v>68212</v>
      </c>
      <c r="E37" s="208">
        <f t="shared" si="0"/>
        <v>-0.347802807205416</v>
      </c>
      <c r="F37" s="494"/>
    </row>
    <row r="38" s="486" customFormat="1" ht="34.95" customHeight="1" spans="1:6">
      <c r="A38" s="374">
        <v>11009</v>
      </c>
      <c r="B38" s="454" t="s">
        <v>101</v>
      </c>
      <c r="C38" s="455">
        <v>54599</v>
      </c>
      <c r="D38" s="495">
        <v>134677</v>
      </c>
      <c r="E38" s="208">
        <f t="shared" si="0"/>
        <v>1.46665689847799</v>
      </c>
      <c r="F38" s="494"/>
    </row>
    <row r="39" s="486" customFormat="1" ht="34.95" customHeight="1" spans="1:6">
      <c r="A39" s="463">
        <v>11011</v>
      </c>
      <c r="B39" s="454" t="s">
        <v>102</v>
      </c>
      <c r="C39" s="455">
        <v>20310</v>
      </c>
      <c r="D39" s="495">
        <v>440</v>
      </c>
      <c r="E39" s="208">
        <f t="shared" si="0"/>
        <v>-0.978335795174791</v>
      </c>
      <c r="F39" s="494"/>
    </row>
    <row r="40" s="486" customFormat="1" ht="34.95" customHeight="1" spans="1:6">
      <c r="A40" s="498">
        <v>11015</v>
      </c>
      <c r="B40" s="465" t="s">
        <v>103</v>
      </c>
      <c r="C40" s="455">
        <v>0</v>
      </c>
      <c r="D40" s="455">
        <v>24400</v>
      </c>
      <c r="E40" s="208" t="s">
        <v>71</v>
      </c>
      <c r="F40" s="494"/>
    </row>
    <row r="41" ht="34.95" customHeight="1" spans="1:6">
      <c r="A41" s="466"/>
      <c r="B41" s="499" t="s">
        <v>104</v>
      </c>
      <c r="C41" s="493">
        <f>SUM(C31,C32,C33)</f>
        <v>831371</v>
      </c>
      <c r="D41" s="493">
        <f>SUM(D31,D32,D33)</f>
        <v>850427</v>
      </c>
      <c r="E41" s="208">
        <f t="shared" si="0"/>
        <v>0.0229211747823775</v>
      </c>
      <c r="F41" s="494" t="e">
        <f>IF(LEN(#REF!)=3,"是",IF(A41&lt;&gt;"",IF(SUM(C41:D41)&lt;&gt;0,"是","否"),"是"))</f>
        <v>#REF!</v>
      </c>
    </row>
    <row r="42" spans="3:4">
      <c r="C42" s="500"/>
      <c r="D42" s="500"/>
    </row>
    <row r="43" spans="4:4">
      <c r="D43" s="500"/>
    </row>
    <row r="44" spans="3:4">
      <c r="C44" s="500"/>
      <c r="D44" s="500"/>
    </row>
    <row r="45" spans="4:4">
      <c r="D45" s="500"/>
    </row>
    <row r="46" spans="3:4">
      <c r="C46" s="500"/>
      <c r="D46" s="500"/>
    </row>
    <row r="47" spans="3:4">
      <c r="C47" s="500"/>
      <c r="D47" s="500"/>
    </row>
    <row r="48" spans="4:4">
      <c r="D48" s="500"/>
    </row>
    <row r="49" spans="3:4">
      <c r="C49" s="500"/>
      <c r="D49" s="500"/>
    </row>
    <row r="50" spans="3:4">
      <c r="C50" s="500"/>
      <c r="D50" s="500"/>
    </row>
    <row r="51" spans="3:4">
      <c r="C51" s="500"/>
      <c r="D51" s="500"/>
    </row>
    <row r="52" spans="3:4">
      <c r="C52" s="500"/>
      <c r="D52" s="500"/>
    </row>
    <row r="53" spans="4:4">
      <c r="D53" s="500"/>
    </row>
    <row r="54" spans="3:4">
      <c r="C54" s="500"/>
      <c r="D54" s="500"/>
    </row>
  </sheetData>
  <mergeCells count="1">
    <mergeCell ref="B1:E1"/>
  </mergeCells>
  <conditionalFormatting sqref="E2">
    <cfRule type="cellIs" dxfId="0" priority="52" stopIfTrue="1" operator="lessThanOrEqual">
      <formula>-1</formula>
    </cfRule>
  </conditionalFormatting>
  <conditionalFormatting sqref="D4">
    <cfRule type="expression" dxfId="1" priority="23" stopIfTrue="1">
      <formula>"len($A:$A)=3"</formula>
    </cfRule>
  </conditionalFormatting>
  <conditionalFormatting sqref="D21">
    <cfRule type="expression" dxfId="1" priority="22" stopIfTrue="1">
      <formula>"len($A:$A)=3"</formula>
    </cfRule>
  </conditionalFormatting>
  <conditionalFormatting sqref="A32">
    <cfRule type="expression" dxfId="1" priority="14" stopIfTrue="1">
      <formula>"len($A:$A)=3"</formula>
    </cfRule>
  </conditionalFormatting>
  <conditionalFormatting sqref="A36">
    <cfRule type="expression" dxfId="1" priority="15" stopIfTrue="1">
      <formula>"len($A:$A)=3"</formula>
    </cfRule>
  </conditionalFormatting>
  <conditionalFormatting sqref="A37">
    <cfRule type="expression" dxfId="1" priority="10" stopIfTrue="1">
      <formula>"len($A:$A)=3"</formula>
    </cfRule>
  </conditionalFormatting>
  <conditionalFormatting sqref="B38">
    <cfRule type="expression" dxfId="1" priority="8" stopIfTrue="1">
      <formula>"len($A:$A)=3"</formula>
    </cfRule>
  </conditionalFormatting>
  <conditionalFormatting sqref="B39">
    <cfRule type="expression" dxfId="1" priority="4" stopIfTrue="1">
      <formula>"len($A:$A)=3"</formula>
    </cfRule>
  </conditionalFormatting>
  <conditionalFormatting sqref="B40">
    <cfRule type="expression" dxfId="1" priority="1" stopIfTrue="1">
      <formula>"len($A:$A)=3"</formula>
    </cfRule>
  </conditionalFormatting>
  <conditionalFormatting sqref="A41">
    <cfRule type="expression" dxfId="1" priority="27" stopIfTrue="1">
      <formula>"len($A:$A)=3"</formula>
    </cfRule>
  </conditionalFormatting>
  <conditionalFormatting sqref="C41:D41">
    <cfRule type="expression" dxfId="1" priority="40" stopIfTrue="1">
      <formula>"len($A:$A)=3"</formula>
    </cfRule>
  </conditionalFormatting>
  <conditionalFormatting sqref="A4:A30">
    <cfRule type="expression" dxfId="1" priority="20" stopIfTrue="1">
      <formula>"len($A:$A)=3"</formula>
    </cfRule>
  </conditionalFormatting>
  <conditionalFormatting sqref="A33:A35">
    <cfRule type="expression" dxfId="1" priority="13" stopIfTrue="1">
      <formula>"len($A:$A)=3"</formula>
    </cfRule>
  </conditionalFormatting>
  <conditionalFormatting sqref="A34:A35">
    <cfRule type="expression" dxfId="1" priority="12" stopIfTrue="1">
      <formula>"len($A:$A)=3"</formula>
    </cfRule>
  </conditionalFormatting>
  <conditionalFormatting sqref="A36:A38">
    <cfRule type="expression" dxfId="1" priority="11" stopIfTrue="1">
      <formula>"len($A:$A)=3"</formula>
    </cfRule>
  </conditionalFormatting>
  <conditionalFormatting sqref="B4:B30">
    <cfRule type="expression" dxfId="1" priority="54" stopIfTrue="1">
      <formula>"len($A:$A)=3"</formula>
    </cfRule>
  </conditionalFormatting>
  <conditionalFormatting sqref="B4:B7">
    <cfRule type="expression" dxfId="1" priority="57" stopIfTrue="1">
      <formula>"len($A:$A)=3"</formula>
    </cfRule>
  </conditionalFormatting>
  <conditionalFormatting sqref="B8:B9">
    <cfRule type="expression" dxfId="1" priority="55" stopIfTrue="1">
      <formula>"len($A:$A)=3"</formula>
    </cfRule>
  </conditionalFormatting>
  <conditionalFormatting sqref="C4:C7">
    <cfRule type="expression" dxfId="1" priority="47" stopIfTrue="1">
      <formula>"len($A:$A)=3"</formula>
    </cfRule>
  </conditionalFormatting>
  <conditionalFormatting sqref="C4:C30">
    <cfRule type="expression" dxfId="1" priority="44" stopIfTrue="1">
      <formula>"len($A:$A)=3"</formula>
    </cfRule>
  </conditionalFormatting>
  <conditionalFormatting sqref="C8:C9">
    <cfRule type="expression" dxfId="1" priority="45" stopIfTrue="1">
      <formula>"len($A:$A)=3"</formula>
    </cfRule>
  </conditionalFormatting>
  <conditionalFormatting sqref="D5:D7">
    <cfRule type="expression" dxfId="1" priority="37" stopIfTrue="1">
      <formula>"len($A:$A)=3"</formula>
    </cfRule>
  </conditionalFormatting>
  <conditionalFormatting sqref="D8:D9">
    <cfRule type="expression" dxfId="1" priority="35" stopIfTrue="1">
      <formula>"len($A:$A)=3"</formula>
    </cfRule>
  </conditionalFormatting>
  <conditionalFormatting sqref="F4:F41">
    <cfRule type="cellIs" dxfId="2" priority="50" stopIfTrue="1" operator="lessThan">
      <formula>0</formula>
    </cfRule>
  </conditionalFormatting>
  <conditionalFormatting sqref="D5:D20 D22:D30">
    <cfRule type="expression" dxfId="1" priority="34" stopIfTrue="1">
      <formula>"len($A:$A)=3"</formula>
    </cfRule>
  </conditionalFormatting>
  <conditionalFormatting sqref="C41:D41 A41">
    <cfRule type="expression" dxfId="1" priority="56" stopIfTrue="1">
      <formula>"len($A:$A)=3"</formula>
    </cfRule>
  </conditionalFormatting>
  <printOptions horizontalCentered="1"/>
  <pageMargins left="0.472222222222222" right="0.393055555555556" top="0.747916666666667" bottom="0.747916666666667" header="0.314583333333333" footer="0.314583333333333"/>
  <pageSetup paperSize="9" scale="83" fitToHeight="0"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E12"/>
  <sheetViews>
    <sheetView workbookViewId="0">
      <selection activeCell="C8" sqref="C8"/>
    </sheetView>
  </sheetViews>
  <sheetFormatPr defaultColWidth="10" defaultRowHeight="13.5" outlineLevelCol="4"/>
  <cols>
    <col min="1" max="1" width="56.775" style="34" customWidth="1"/>
    <col min="2" max="2" width="41" style="34" customWidth="1"/>
    <col min="3" max="3" width="38.5583333333333" style="34" customWidth="1"/>
    <col min="4" max="4" width="11.8833333333333" style="34" customWidth="1"/>
    <col min="5" max="16384" width="10" style="34"/>
  </cols>
  <sheetData>
    <row r="1" ht="28.65" customHeight="1" spans="1:3">
      <c r="A1" s="59" t="str">
        <f>目录!A29</f>
        <v>5-5  2025年官渡区本级地方政府专项债务余额情况表</v>
      </c>
      <c r="B1" s="59"/>
      <c r="C1" s="59"/>
    </row>
    <row r="2" s="32" customFormat="1" ht="25.05" customHeight="1" spans="1:3">
      <c r="A2" s="64"/>
      <c r="B2" s="64"/>
      <c r="C2" s="47" t="s">
        <v>3179</v>
      </c>
    </row>
    <row r="3" s="45" customFormat="1" ht="34.95" customHeight="1" spans="1:3">
      <c r="A3" s="49" t="s">
        <v>3194</v>
      </c>
      <c r="B3" s="49" t="s">
        <v>3144</v>
      </c>
      <c r="C3" s="49" t="s">
        <v>3195</v>
      </c>
    </row>
    <row r="4" s="45" customFormat="1" ht="34.95" customHeight="1" spans="1:3">
      <c r="A4" s="65" t="s">
        <v>3206</v>
      </c>
      <c r="B4" s="66">
        <v>98.45</v>
      </c>
      <c r="C4" s="66">
        <v>98.45</v>
      </c>
    </row>
    <row r="5" s="45" customFormat="1" ht="34.95" customHeight="1" spans="1:3">
      <c r="A5" s="65" t="s">
        <v>3207</v>
      </c>
      <c r="B5" s="66"/>
      <c r="C5" s="66">
        <v>106.46</v>
      </c>
    </row>
    <row r="6" s="45" customFormat="1" ht="34.95" customHeight="1" spans="1:3">
      <c r="A6" s="65" t="s">
        <v>3208</v>
      </c>
      <c r="B6" s="66">
        <v>3.15</v>
      </c>
      <c r="C6" s="66">
        <v>10.8</v>
      </c>
    </row>
    <row r="7" s="45" customFormat="1" ht="34.95" customHeight="1" spans="1:5">
      <c r="A7" s="65" t="s">
        <v>3209</v>
      </c>
      <c r="B7" s="66">
        <v>3.5</v>
      </c>
      <c r="C7" s="66">
        <v>3.5</v>
      </c>
      <c r="D7" s="67"/>
      <c r="E7" s="67"/>
    </row>
    <row r="8" s="45" customFormat="1" ht="34.95" customHeight="1" spans="1:5">
      <c r="A8" s="65" t="s">
        <v>3210</v>
      </c>
      <c r="B8" s="66">
        <f>B4+B6-B7</f>
        <v>98.1</v>
      </c>
      <c r="C8" s="66">
        <f>C4+C6-C7</f>
        <v>105.75</v>
      </c>
      <c r="D8" s="67"/>
      <c r="E8" s="67"/>
    </row>
    <row r="9" s="45" customFormat="1" ht="34.95" customHeight="1" spans="1:3">
      <c r="A9" s="65" t="s">
        <v>3211</v>
      </c>
      <c r="B9" s="66"/>
      <c r="C9" s="66"/>
    </row>
    <row r="10" s="45" customFormat="1" ht="34.95" customHeight="1" spans="1:3">
      <c r="A10" s="65" t="s">
        <v>3212</v>
      </c>
      <c r="B10" s="66"/>
      <c r="C10" s="66"/>
    </row>
    <row r="11" s="33" customFormat="1" ht="118.05" customHeight="1" spans="1:3">
      <c r="A11" s="44" t="s">
        <v>3213</v>
      </c>
      <c r="B11" s="44"/>
      <c r="C11" s="44"/>
    </row>
    <row r="12" ht="31.05" customHeight="1" spans="1:3">
      <c r="A12" s="68"/>
      <c r="B12" s="68"/>
      <c r="C12" s="68"/>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scale="98" orientation="landscape"/>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D26"/>
  <sheetViews>
    <sheetView workbookViewId="0">
      <selection activeCell="D19" sqref="D19"/>
    </sheetView>
  </sheetViews>
  <sheetFormatPr defaultColWidth="10" defaultRowHeight="13.5" outlineLevelCol="3"/>
  <cols>
    <col min="1" max="1" width="40.8833333333333" style="34" customWidth="1"/>
    <col min="2" max="4" width="15.6666666666667" style="34" customWidth="1"/>
    <col min="5" max="5" width="9.775" style="34" customWidth="1"/>
    <col min="6" max="16384" width="10" style="34"/>
  </cols>
  <sheetData>
    <row r="1" ht="63" customHeight="1" spans="1:4">
      <c r="A1" s="59" t="str">
        <f>目录!A30</f>
        <v>5-6  官渡区地方政府债券发行及还本付息情况表</v>
      </c>
      <c r="B1" s="59"/>
      <c r="C1" s="59"/>
      <c r="D1" s="59"/>
    </row>
    <row r="2" s="32" customFormat="1" ht="30" customHeight="1" spans="4:4">
      <c r="D2" s="47" t="s">
        <v>3179</v>
      </c>
    </row>
    <row r="3" s="45" customFormat="1" ht="34.95" customHeight="1" spans="1:4">
      <c r="A3" s="49" t="s">
        <v>3194</v>
      </c>
      <c r="B3" s="49" t="s">
        <v>3214</v>
      </c>
      <c r="C3" s="49" t="s">
        <v>3215</v>
      </c>
      <c r="D3" s="49" t="s">
        <v>3216</v>
      </c>
    </row>
    <row r="4" s="45" customFormat="1" ht="34.95" customHeight="1" spans="1:4">
      <c r="A4" s="60" t="s">
        <v>3217</v>
      </c>
      <c r="B4" s="52" t="s">
        <v>3218</v>
      </c>
      <c r="C4" s="53">
        <f>C5+C7</f>
        <v>12.83</v>
      </c>
      <c r="D4" s="53">
        <f>D5+D7</f>
        <v>12.83</v>
      </c>
    </row>
    <row r="5" s="45" customFormat="1" ht="34.95" customHeight="1" spans="1:4">
      <c r="A5" s="61" t="s">
        <v>3219</v>
      </c>
      <c r="B5" s="52" t="s">
        <v>3187</v>
      </c>
      <c r="C5" s="53">
        <v>2.03</v>
      </c>
      <c r="D5" s="53">
        <v>2.03</v>
      </c>
    </row>
    <row r="6" s="45" customFormat="1" ht="34.95" customHeight="1" spans="1:4">
      <c r="A6" s="61" t="s">
        <v>3220</v>
      </c>
      <c r="B6" s="52" t="s">
        <v>3188</v>
      </c>
      <c r="C6" s="53">
        <v>2.03</v>
      </c>
      <c r="D6" s="53">
        <v>2.03</v>
      </c>
    </row>
    <row r="7" s="45" customFormat="1" ht="34.95" customHeight="1" spans="1:4">
      <c r="A7" s="61" t="s">
        <v>3221</v>
      </c>
      <c r="B7" s="52" t="s">
        <v>3222</v>
      </c>
      <c r="C7" s="53">
        <v>10.8</v>
      </c>
      <c r="D7" s="53">
        <v>10.8</v>
      </c>
    </row>
    <row r="8" s="45" customFormat="1" ht="34.95" customHeight="1" spans="1:4">
      <c r="A8" s="61" t="s">
        <v>3220</v>
      </c>
      <c r="B8" s="52" t="s">
        <v>3190</v>
      </c>
      <c r="C8" s="53">
        <v>7.8</v>
      </c>
      <c r="D8" s="53">
        <v>7.8</v>
      </c>
    </row>
    <row r="9" s="45" customFormat="1" ht="34.95" customHeight="1" spans="1:4">
      <c r="A9" s="60" t="s">
        <v>3223</v>
      </c>
      <c r="B9" s="52" t="s">
        <v>3224</v>
      </c>
      <c r="C9" s="53">
        <f>C10+C11</f>
        <v>4.01</v>
      </c>
      <c r="D9" s="53">
        <f>D10+D11</f>
        <v>4.01</v>
      </c>
    </row>
    <row r="10" s="45" customFormat="1" ht="34.95" customHeight="1" spans="1:4">
      <c r="A10" s="61" t="s">
        <v>3219</v>
      </c>
      <c r="B10" s="52" t="s">
        <v>3225</v>
      </c>
      <c r="C10" s="53">
        <v>0.51</v>
      </c>
      <c r="D10" s="53">
        <v>0.51</v>
      </c>
    </row>
    <row r="11" s="45" customFormat="1" ht="34.95" customHeight="1" spans="1:4">
      <c r="A11" s="61" t="s">
        <v>3221</v>
      </c>
      <c r="B11" s="52" t="s">
        <v>3226</v>
      </c>
      <c r="C11" s="53">
        <v>3.5</v>
      </c>
      <c r="D11" s="53">
        <v>3.5</v>
      </c>
    </row>
    <row r="12" s="45" customFormat="1" ht="34.95" customHeight="1" spans="1:4">
      <c r="A12" s="60" t="s">
        <v>3227</v>
      </c>
      <c r="B12" s="52" t="s">
        <v>3228</v>
      </c>
      <c r="C12" s="53">
        <f>C13+C14</f>
        <v>3.36</v>
      </c>
      <c r="D12" s="53">
        <f>D13+D14</f>
        <v>3.36</v>
      </c>
    </row>
    <row r="13" s="45" customFormat="1" ht="34.95" customHeight="1" spans="1:4">
      <c r="A13" s="61" t="s">
        <v>3219</v>
      </c>
      <c r="B13" s="52" t="s">
        <v>3229</v>
      </c>
      <c r="C13" s="53">
        <v>0.46</v>
      </c>
      <c r="D13" s="53">
        <v>0.46</v>
      </c>
    </row>
    <row r="14" s="45" customFormat="1" ht="34.95" customHeight="1" spans="1:4">
      <c r="A14" s="61" t="s">
        <v>3221</v>
      </c>
      <c r="B14" s="52" t="s">
        <v>3230</v>
      </c>
      <c r="C14" s="53">
        <v>2.9</v>
      </c>
      <c r="D14" s="53">
        <v>2.9</v>
      </c>
    </row>
    <row r="15" s="45" customFormat="1" ht="34.95" customHeight="1" spans="1:4">
      <c r="A15" s="60" t="s">
        <v>3231</v>
      </c>
      <c r="B15" s="52" t="s">
        <v>3232</v>
      </c>
      <c r="C15" s="53">
        <f>C16+C19</f>
        <v>0.05</v>
      </c>
      <c r="D15" s="53">
        <f>D16+D19</f>
        <v>0.05</v>
      </c>
    </row>
    <row r="16" s="45" customFormat="1" ht="34.95" customHeight="1" spans="1:4">
      <c r="A16" s="61" t="s">
        <v>3219</v>
      </c>
      <c r="B16" s="52" t="s">
        <v>3233</v>
      </c>
      <c r="C16" s="53">
        <f>C17+C18</f>
        <v>0.05</v>
      </c>
      <c r="D16" s="53">
        <f>D17+D18</f>
        <v>0.05</v>
      </c>
    </row>
    <row r="17" s="45" customFormat="1" ht="34.95" customHeight="1" spans="1:4">
      <c r="A17" s="61" t="s">
        <v>3234</v>
      </c>
      <c r="B17" s="52"/>
      <c r="C17" s="53">
        <v>0.04</v>
      </c>
      <c r="D17" s="53">
        <v>0.04</v>
      </c>
    </row>
    <row r="18" s="45" customFormat="1" ht="34.95" customHeight="1" spans="1:4">
      <c r="A18" s="61" t="s">
        <v>3235</v>
      </c>
      <c r="B18" s="52" t="s">
        <v>3236</v>
      </c>
      <c r="C18" s="53">
        <v>0.01</v>
      </c>
      <c r="D18" s="53">
        <v>0.01</v>
      </c>
    </row>
    <row r="19" s="45" customFormat="1" ht="34.95" customHeight="1" spans="1:4">
      <c r="A19" s="61" t="s">
        <v>3221</v>
      </c>
      <c r="B19" s="52" t="s">
        <v>3237</v>
      </c>
      <c r="C19" s="53"/>
      <c r="D19" s="53"/>
    </row>
    <row r="20" s="45" customFormat="1" ht="34.95" customHeight="1" spans="1:4">
      <c r="A20" s="61" t="s">
        <v>3234</v>
      </c>
      <c r="B20" s="52"/>
      <c r="C20" s="53"/>
      <c r="D20" s="53"/>
    </row>
    <row r="21" s="45" customFormat="1" ht="34.95" customHeight="1" spans="1:4">
      <c r="A21" s="61" t="s">
        <v>3238</v>
      </c>
      <c r="B21" s="52" t="s">
        <v>3239</v>
      </c>
      <c r="C21" s="53"/>
      <c r="D21" s="53"/>
    </row>
    <row r="22" s="45" customFormat="1" ht="34.95" customHeight="1" spans="1:4">
      <c r="A22" s="60" t="s">
        <v>3240</v>
      </c>
      <c r="B22" s="52" t="s">
        <v>3241</v>
      </c>
      <c r="C22" s="53">
        <f>C24+C23</f>
        <v>3.62</v>
      </c>
      <c r="D22" s="53">
        <f>D24+D23</f>
        <v>3.62</v>
      </c>
    </row>
    <row r="23" s="45" customFormat="1" ht="34.95" customHeight="1" spans="1:4">
      <c r="A23" s="61" t="s">
        <v>3219</v>
      </c>
      <c r="B23" s="52" t="s">
        <v>3242</v>
      </c>
      <c r="C23" s="53">
        <v>0.48</v>
      </c>
      <c r="D23" s="53">
        <v>0.48</v>
      </c>
    </row>
    <row r="24" s="45" customFormat="1" ht="34.95" customHeight="1" spans="1:4">
      <c r="A24" s="61" t="s">
        <v>3221</v>
      </c>
      <c r="B24" s="52" t="s">
        <v>3243</v>
      </c>
      <c r="C24" s="53">
        <v>3.14</v>
      </c>
      <c r="D24" s="53">
        <v>3.14</v>
      </c>
    </row>
    <row r="25" s="33" customFormat="1" ht="87" customHeight="1" spans="1:4">
      <c r="A25" s="62" t="s">
        <v>3244</v>
      </c>
      <c r="B25" s="62"/>
      <c r="C25" s="62"/>
      <c r="D25" s="62"/>
    </row>
    <row r="26" ht="25.05" customHeight="1" spans="1:4">
      <c r="A26" s="63"/>
      <c r="B26" s="63"/>
      <c r="C26" s="63"/>
      <c r="D26" s="63"/>
    </row>
  </sheetData>
  <mergeCells count="3">
    <mergeCell ref="A1:D1"/>
    <mergeCell ref="A25:D25"/>
    <mergeCell ref="A26:D26"/>
  </mergeCells>
  <printOptions horizontalCentered="1"/>
  <pageMargins left="0.708333333333333" right="0.708333333333333" top="0.393055555555556" bottom="0.751388888888889" header="0.306944444444444" footer="0.306944444444444"/>
  <pageSetup paperSize="9" fitToHeight="0" orientation="portrait"/>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F19"/>
  <sheetViews>
    <sheetView workbookViewId="0">
      <selection activeCell="I7" sqref="I7"/>
    </sheetView>
  </sheetViews>
  <sheetFormatPr defaultColWidth="8.88333333333333" defaultRowHeight="13.5" outlineLevelCol="5"/>
  <cols>
    <col min="1" max="1" width="8.88333333333333" style="34"/>
    <col min="2" max="2" width="49.3333333333333" style="34" customWidth="1"/>
    <col min="3" max="6" width="20.6666666666667" style="34" customWidth="1"/>
    <col min="7" max="16384" width="8.88333333333333" style="34"/>
  </cols>
  <sheetData>
    <row r="1" ht="45" customHeight="1" spans="1:6">
      <c r="A1" s="35" t="str">
        <f>目录!A31</f>
        <v>5-7  2026年官渡区政府专项债务限额和余额情况表</v>
      </c>
      <c r="B1" s="35"/>
      <c r="C1" s="35"/>
      <c r="D1" s="35"/>
      <c r="E1" s="35"/>
      <c r="F1" s="35"/>
    </row>
    <row r="2" s="32" customFormat="1" ht="18" customHeight="1" spans="2:6">
      <c r="B2" s="46" t="s">
        <v>3179</v>
      </c>
      <c r="C2" s="47"/>
      <c r="D2" s="47"/>
      <c r="E2" s="47"/>
      <c r="F2" s="47"/>
    </row>
    <row r="3" s="45" customFormat="1" ht="34.95" customHeight="1" spans="1:6">
      <c r="A3" s="48" t="s">
        <v>35</v>
      </c>
      <c r="B3" s="48"/>
      <c r="C3" s="49" t="s">
        <v>3185</v>
      </c>
      <c r="D3" s="49" t="s">
        <v>3215</v>
      </c>
      <c r="E3" s="49" t="s">
        <v>3216</v>
      </c>
      <c r="F3" s="49" t="s">
        <v>3245</v>
      </c>
    </row>
    <row r="4" s="45" customFormat="1" ht="34.95" customHeight="1" spans="1:6">
      <c r="A4" s="50" t="s">
        <v>3246</v>
      </c>
      <c r="B4" s="51"/>
      <c r="C4" s="52" t="s">
        <v>3186</v>
      </c>
      <c r="D4" s="53">
        <f>D5+D6</f>
        <v>124.38</v>
      </c>
      <c r="E4" s="53">
        <f>E5+E6</f>
        <v>124.38</v>
      </c>
      <c r="F4" s="53"/>
    </row>
    <row r="5" s="45" customFormat="1" ht="34.95" customHeight="1" spans="1:6">
      <c r="A5" s="54" t="s">
        <v>3247</v>
      </c>
      <c r="B5" s="54"/>
      <c r="C5" s="52" t="s">
        <v>3187</v>
      </c>
      <c r="D5" s="53">
        <v>17.92</v>
      </c>
      <c r="E5" s="53">
        <v>17.92</v>
      </c>
      <c r="F5" s="53"/>
    </row>
    <row r="6" s="45" customFormat="1" ht="34.95" customHeight="1" spans="1:6">
      <c r="A6" s="54" t="s">
        <v>3248</v>
      </c>
      <c r="B6" s="54"/>
      <c r="C6" s="52" t="s">
        <v>3188</v>
      </c>
      <c r="D6" s="53">
        <v>106.46</v>
      </c>
      <c r="E6" s="53">
        <v>106.46</v>
      </c>
      <c r="F6" s="53"/>
    </row>
    <row r="7" s="45" customFormat="1" ht="34.95" customHeight="1" spans="1:6">
      <c r="A7" s="55" t="s">
        <v>3249</v>
      </c>
      <c r="B7" s="55"/>
      <c r="C7" s="52" t="s">
        <v>3189</v>
      </c>
      <c r="D7" s="56"/>
      <c r="E7" s="56"/>
      <c r="F7" s="56"/>
    </row>
    <row r="8" s="45" customFormat="1" ht="34.95" customHeight="1" spans="1:6">
      <c r="A8" s="54" t="s">
        <v>3247</v>
      </c>
      <c r="B8" s="54"/>
      <c r="C8" s="52" t="s">
        <v>3190</v>
      </c>
      <c r="D8" s="56"/>
      <c r="E8" s="56"/>
      <c r="F8" s="56"/>
    </row>
    <row r="9" s="45" customFormat="1" ht="34.95" customHeight="1" spans="1:6">
      <c r="A9" s="54" t="s">
        <v>3248</v>
      </c>
      <c r="B9" s="54"/>
      <c r="C9" s="52" t="s">
        <v>3191</v>
      </c>
      <c r="D9" s="56"/>
      <c r="E9" s="56"/>
      <c r="F9" s="56"/>
    </row>
    <row r="10" s="33" customFormat="1" ht="48" customHeight="1" spans="1:6">
      <c r="A10" s="44" t="s">
        <v>3250</v>
      </c>
      <c r="B10" s="44"/>
      <c r="C10" s="44"/>
      <c r="D10" s="44"/>
      <c r="E10" s="44"/>
      <c r="F10" s="44"/>
    </row>
    <row r="13" ht="19.5" spans="1:1">
      <c r="A13" s="57"/>
    </row>
    <row r="14" ht="19.05" customHeight="1" spans="1:1">
      <c r="A14" s="58"/>
    </row>
    <row r="15" ht="28.95" customHeight="1"/>
    <row r="16" ht="28.95" customHeight="1"/>
    <row r="17" ht="28.95" customHeight="1"/>
    <row r="18" ht="28.95" customHeight="1"/>
    <row r="19" ht="30" customHeight="1" spans="1:1">
      <c r="A19" s="58"/>
    </row>
  </sheetData>
  <mergeCells count="10">
    <mergeCell ref="A1:F1"/>
    <mergeCell ref="B2:F2"/>
    <mergeCell ref="A3:B3"/>
    <mergeCell ref="A4:B4"/>
    <mergeCell ref="A5:B5"/>
    <mergeCell ref="A6:B6"/>
    <mergeCell ref="A7:B7"/>
    <mergeCell ref="A8:B8"/>
    <mergeCell ref="A9:B9"/>
    <mergeCell ref="A10:F10"/>
  </mergeCells>
  <printOptions horizontalCentered="1"/>
  <pageMargins left="0.708333333333333" right="0.708333333333333" top="1.10208333333333" bottom="0.751388888888889" header="0.306944444444444" footer="0.306944444444444"/>
  <pageSetup paperSize="9" scale="95" orientation="landscape"/>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F8"/>
  <sheetViews>
    <sheetView workbookViewId="0">
      <selection activeCell="A8" sqref="A8:F8"/>
    </sheetView>
  </sheetViews>
  <sheetFormatPr defaultColWidth="8.88333333333333" defaultRowHeight="13.5" outlineLevelRow="7" outlineLevelCol="5"/>
  <cols>
    <col min="1" max="1" width="8.88333333333333" style="34"/>
    <col min="2" max="6" width="24.2166666666667" style="34" customWidth="1"/>
    <col min="7" max="16384" width="8.88333333333333" style="34"/>
  </cols>
  <sheetData>
    <row r="1" ht="24" customHeight="1"/>
    <row r="2" ht="27" spans="1:6">
      <c r="A2" s="35" t="str">
        <f>目录!A32</f>
        <v>5-8  2026年官渡区年初新增地方政府债券资金安排表</v>
      </c>
      <c r="B2" s="36"/>
      <c r="C2" s="36"/>
      <c r="D2" s="36"/>
      <c r="E2" s="36"/>
      <c r="F2" s="36"/>
    </row>
    <row r="3" ht="22.95" customHeight="1" spans="1:6">
      <c r="A3" s="37" t="s">
        <v>3179</v>
      </c>
      <c r="B3" s="37"/>
      <c r="C3" s="37"/>
      <c r="D3" s="37"/>
      <c r="E3" s="37"/>
      <c r="F3" s="37"/>
    </row>
    <row r="4" s="32" customFormat="1" ht="30" customHeight="1" spans="1:6">
      <c r="A4" s="38" t="s">
        <v>3251</v>
      </c>
      <c r="B4" s="39" t="s">
        <v>3146</v>
      </c>
      <c r="C4" s="39" t="s">
        <v>3252</v>
      </c>
      <c r="D4" s="39" t="s">
        <v>3253</v>
      </c>
      <c r="E4" s="39" t="s">
        <v>3254</v>
      </c>
      <c r="F4" s="39" t="s">
        <v>3255</v>
      </c>
    </row>
    <row r="5" s="32" customFormat="1" ht="45" customHeight="1" spans="1:6">
      <c r="A5" s="40">
        <v>1</v>
      </c>
      <c r="B5" s="41"/>
      <c r="C5" s="42"/>
      <c r="D5" s="43"/>
      <c r="E5" s="43"/>
      <c r="F5" s="43"/>
    </row>
    <row r="6" s="32" customFormat="1" ht="45" customHeight="1" spans="1:6">
      <c r="A6" s="40">
        <v>2</v>
      </c>
      <c r="B6" s="41"/>
      <c r="C6" s="42"/>
      <c r="D6" s="43"/>
      <c r="E6" s="43"/>
      <c r="F6" s="43"/>
    </row>
    <row r="7" s="32" customFormat="1" ht="45" customHeight="1" spans="1:6">
      <c r="A7" s="40" t="s">
        <v>3256</v>
      </c>
      <c r="B7" s="41"/>
      <c r="C7" s="42"/>
      <c r="D7" s="43"/>
      <c r="E7" s="43"/>
      <c r="F7" s="43"/>
    </row>
    <row r="8" s="33" customFormat="1" ht="73.95" customHeight="1" spans="1:6">
      <c r="A8" s="44" t="s">
        <v>3257</v>
      </c>
      <c r="B8" s="44"/>
      <c r="C8" s="44"/>
      <c r="D8" s="44"/>
      <c r="E8" s="44"/>
      <c r="F8" s="44"/>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J193"/>
  <sheetViews>
    <sheetView workbookViewId="0">
      <pane ySplit="3" topLeftCell="A81" activePane="bottomLeft" state="frozen"/>
      <selection/>
      <selection pane="bottomLeft" activeCell="E87" sqref="E87"/>
    </sheetView>
  </sheetViews>
  <sheetFormatPr defaultColWidth="9.10833333333333" defaultRowHeight="12" customHeight="1"/>
  <cols>
    <col min="1" max="1" width="34.3333333333333" style="11" customWidth="1"/>
    <col min="2" max="2" width="29" style="12" customWidth="1"/>
    <col min="3" max="5" width="23.5583333333333" style="11" customWidth="1"/>
    <col min="6" max="6" width="11.3333333333333" style="11" customWidth="1"/>
    <col min="7" max="7" width="25.1083333333333" style="11" customWidth="1"/>
    <col min="8" max="8" width="15.5583333333333" style="11" customWidth="1"/>
    <col min="9" max="9" width="13.4416666666667" style="11" customWidth="1"/>
    <col min="10" max="10" width="18.8833333333333" style="11" customWidth="1"/>
    <col min="11" max="16384" width="9.10833333333333" style="11"/>
  </cols>
  <sheetData>
    <row r="1" ht="39.75" customHeight="1" spans="1:10">
      <c r="A1" s="13" t="s">
        <v>3258</v>
      </c>
      <c r="B1" s="14"/>
      <c r="C1" s="15"/>
      <c r="D1" s="15"/>
      <c r="E1" s="15"/>
      <c r="F1" s="16"/>
      <c r="G1" s="15"/>
      <c r="H1" s="16"/>
      <c r="I1" s="16"/>
      <c r="J1" s="15"/>
    </row>
    <row r="2" ht="17.25" customHeight="1" spans="1:8">
      <c r="A2" s="17"/>
      <c r="B2" s="18"/>
      <c r="C2" s="17"/>
      <c r="D2" s="17"/>
      <c r="E2" s="17"/>
      <c r="F2" s="17"/>
      <c r="G2" s="17"/>
      <c r="H2" s="17"/>
    </row>
    <row r="3" ht="44.25" customHeight="1" spans="1:10">
      <c r="A3" s="19" t="s">
        <v>3146</v>
      </c>
      <c r="B3" s="20" t="s">
        <v>3259</v>
      </c>
      <c r="C3" s="19" t="s">
        <v>3260</v>
      </c>
      <c r="D3" s="19" t="s">
        <v>3261</v>
      </c>
      <c r="E3" s="19" t="s">
        <v>3262</v>
      </c>
      <c r="F3" s="21" t="s">
        <v>3263</v>
      </c>
      <c r="G3" s="19" t="s">
        <v>3264</v>
      </c>
      <c r="H3" s="21" t="s">
        <v>3265</v>
      </c>
      <c r="I3" s="21" t="s">
        <v>3266</v>
      </c>
      <c r="J3" s="19" t="s">
        <v>3267</v>
      </c>
    </row>
    <row r="4" ht="18.75" customHeight="1" spans="1:10">
      <c r="A4" s="22">
        <v>1</v>
      </c>
      <c r="B4" s="23">
        <v>2</v>
      </c>
      <c r="C4" s="22">
        <v>3</v>
      </c>
      <c r="D4" s="22">
        <v>4</v>
      </c>
      <c r="E4" s="22">
        <v>5</v>
      </c>
      <c r="F4" s="24">
        <v>6</v>
      </c>
      <c r="G4" s="22">
        <v>7</v>
      </c>
      <c r="H4" s="24">
        <v>8</v>
      </c>
      <c r="I4" s="24">
        <v>9</v>
      </c>
      <c r="J4" s="22">
        <v>10</v>
      </c>
    </row>
    <row r="5" ht="35" customHeight="1" spans="1:10">
      <c r="A5" s="25" t="s">
        <v>3268</v>
      </c>
      <c r="B5" s="26"/>
      <c r="C5" s="27"/>
      <c r="D5" s="27"/>
      <c r="E5" s="27"/>
      <c r="F5" s="27"/>
      <c r="G5" s="27"/>
      <c r="H5" s="27"/>
      <c r="I5" s="27"/>
      <c r="J5" s="27"/>
    </row>
    <row r="6" s="11" customFormat="1" ht="35" customHeight="1" spans="1:10">
      <c r="A6" s="28" t="s">
        <v>3269</v>
      </c>
      <c r="B6" s="28" t="s">
        <v>3270</v>
      </c>
      <c r="C6" s="28" t="s">
        <v>3271</v>
      </c>
      <c r="D6" s="28" t="s">
        <v>3272</v>
      </c>
      <c r="E6" s="28" t="s">
        <v>3273</v>
      </c>
      <c r="F6" s="28" t="s">
        <v>3274</v>
      </c>
      <c r="G6" s="28" t="s">
        <v>3275</v>
      </c>
      <c r="H6" s="28" t="s">
        <v>3276</v>
      </c>
      <c r="I6" s="28" t="s">
        <v>3277</v>
      </c>
      <c r="J6" s="28" t="s">
        <v>3273</v>
      </c>
    </row>
    <row r="7" s="11" customFormat="1" ht="35" customHeight="1" spans="1:10">
      <c r="A7" s="28"/>
      <c r="B7" s="28" t="s">
        <v>3278</v>
      </c>
      <c r="C7" s="28" t="s">
        <v>3271</v>
      </c>
      <c r="D7" s="28" t="s">
        <v>3279</v>
      </c>
      <c r="E7" s="28" t="s">
        <v>3280</v>
      </c>
      <c r="F7" s="28" t="s">
        <v>3281</v>
      </c>
      <c r="G7" s="28" t="s">
        <v>3282</v>
      </c>
      <c r="H7" s="28" t="s">
        <v>3276</v>
      </c>
      <c r="I7" s="28" t="s">
        <v>3277</v>
      </c>
      <c r="J7" s="28" t="s">
        <v>3280</v>
      </c>
    </row>
    <row r="8" s="11" customFormat="1" ht="35" customHeight="1" spans="1:10">
      <c r="A8" s="28"/>
      <c r="B8" s="28" t="s">
        <v>3278</v>
      </c>
      <c r="C8" s="28" t="s">
        <v>3283</v>
      </c>
      <c r="D8" s="28" t="s">
        <v>3284</v>
      </c>
      <c r="E8" s="28" t="s">
        <v>3285</v>
      </c>
      <c r="F8" s="28" t="s">
        <v>3274</v>
      </c>
      <c r="G8" s="28" t="s">
        <v>3286</v>
      </c>
      <c r="H8" s="28" t="s">
        <v>3276</v>
      </c>
      <c r="I8" s="28" t="s">
        <v>3277</v>
      </c>
      <c r="J8" s="28" t="s">
        <v>3285</v>
      </c>
    </row>
    <row r="9" s="11" customFormat="1" ht="35" customHeight="1" spans="1:10">
      <c r="A9" s="28"/>
      <c r="B9" s="28" t="s">
        <v>3278</v>
      </c>
      <c r="C9" s="28" t="s">
        <v>3287</v>
      </c>
      <c r="D9" s="28" t="s">
        <v>3288</v>
      </c>
      <c r="E9" s="28" t="s">
        <v>3289</v>
      </c>
      <c r="F9" s="28" t="s">
        <v>3274</v>
      </c>
      <c r="G9" s="28" t="s">
        <v>3290</v>
      </c>
      <c r="H9" s="28" t="s">
        <v>3276</v>
      </c>
      <c r="I9" s="28" t="s">
        <v>3277</v>
      </c>
      <c r="J9" s="28" t="s">
        <v>3289</v>
      </c>
    </row>
    <row r="10" ht="35" customHeight="1" spans="1:10">
      <c r="A10" s="29" t="s">
        <v>3291</v>
      </c>
      <c r="B10" s="29" t="s">
        <v>3292</v>
      </c>
      <c r="C10" s="29" t="s">
        <v>3271</v>
      </c>
      <c r="D10" s="29" t="s">
        <v>3272</v>
      </c>
      <c r="E10" s="29" t="s">
        <v>3293</v>
      </c>
      <c r="F10" s="29" t="s">
        <v>3274</v>
      </c>
      <c r="G10" s="29" t="s">
        <v>3294</v>
      </c>
      <c r="H10" s="29" t="s">
        <v>3295</v>
      </c>
      <c r="I10" s="29" t="s">
        <v>3296</v>
      </c>
      <c r="J10" s="29" t="s">
        <v>3293</v>
      </c>
    </row>
    <row r="11" ht="35" customHeight="1" spans="1:10">
      <c r="A11" s="29"/>
      <c r="B11" s="29" t="s">
        <v>3292</v>
      </c>
      <c r="C11" s="29" t="s">
        <v>3271</v>
      </c>
      <c r="D11" s="29" t="s">
        <v>3272</v>
      </c>
      <c r="E11" s="29" t="s">
        <v>3297</v>
      </c>
      <c r="F11" s="29" t="s">
        <v>3274</v>
      </c>
      <c r="G11" s="29" t="s">
        <v>3298</v>
      </c>
      <c r="H11" s="29" t="s">
        <v>3295</v>
      </c>
      <c r="I11" s="29" t="s">
        <v>3296</v>
      </c>
      <c r="J11" s="29" t="s">
        <v>3297</v>
      </c>
    </row>
    <row r="12" ht="35" customHeight="1" spans="1:10">
      <c r="A12" s="29"/>
      <c r="B12" s="29" t="s">
        <v>3292</v>
      </c>
      <c r="C12" s="29" t="s">
        <v>3271</v>
      </c>
      <c r="D12" s="29" t="s">
        <v>3279</v>
      </c>
      <c r="E12" s="29" t="s">
        <v>3299</v>
      </c>
      <c r="F12" s="29" t="s">
        <v>3281</v>
      </c>
      <c r="G12" s="29" t="s">
        <v>3282</v>
      </c>
      <c r="H12" s="29" t="s">
        <v>3276</v>
      </c>
      <c r="I12" s="29" t="s">
        <v>3296</v>
      </c>
      <c r="J12" s="29" t="s">
        <v>3299</v>
      </c>
    </row>
    <row r="13" ht="35" customHeight="1" spans="1:10">
      <c r="A13" s="29"/>
      <c r="B13" s="29" t="s">
        <v>3292</v>
      </c>
      <c r="C13" s="29" t="s">
        <v>3271</v>
      </c>
      <c r="D13" s="29" t="s">
        <v>3300</v>
      </c>
      <c r="E13" s="29" t="s">
        <v>3301</v>
      </c>
      <c r="F13" s="29" t="s">
        <v>3281</v>
      </c>
      <c r="G13" s="29" t="s">
        <v>3282</v>
      </c>
      <c r="H13" s="29" t="s">
        <v>3276</v>
      </c>
      <c r="I13" s="29" t="s">
        <v>3296</v>
      </c>
      <c r="J13" s="29" t="s">
        <v>3302</v>
      </c>
    </row>
    <row r="14" ht="35" customHeight="1" spans="1:10">
      <c r="A14" s="29"/>
      <c r="B14" s="29" t="s">
        <v>3292</v>
      </c>
      <c r="C14" s="29" t="s">
        <v>3283</v>
      </c>
      <c r="D14" s="29" t="s">
        <v>3284</v>
      </c>
      <c r="E14" s="29" t="s">
        <v>3303</v>
      </c>
      <c r="F14" s="29" t="s">
        <v>3274</v>
      </c>
      <c r="G14" s="29" t="s">
        <v>3290</v>
      </c>
      <c r="H14" s="29" t="s">
        <v>3276</v>
      </c>
      <c r="I14" s="29" t="s">
        <v>3296</v>
      </c>
      <c r="J14" s="29" t="s">
        <v>3303</v>
      </c>
    </row>
    <row r="15" ht="35" customHeight="1" spans="1:10">
      <c r="A15" s="29"/>
      <c r="B15" s="29" t="s">
        <v>3292</v>
      </c>
      <c r="C15" s="29" t="s">
        <v>3287</v>
      </c>
      <c r="D15" s="29" t="s">
        <v>3288</v>
      </c>
      <c r="E15" s="29" t="s">
        <v>3304</v>
      </c>
      <c r="F15" s="29" t="s">
        <v>3274</v>
      </c>
      <c r="G15" s="29" t="s">
        <v>3275</v>
      </c>
      <c r="H15" s="29" t="s">
        <v>3276</v>
      </c>
      <c r="I15" s="29" t="s">
        <v>3296</v>
      </c>
      <c r="J15" s="29" t="s">
        <v>3304</v>
      </c>
    </row>
    <row r="16" ht="35" customHeight="1" spans="1:10">
      <c r="A16" s="30" t="s">
        <v>3305</v>
      </c>
      <c r="B16" s="26"/>
      <c r="C16" s="27"/>
      <c r="D16" s="27"/>
      <c r="E16" s="27"/>
      <c r="F16" s="27"/>
      <c r="G16" s="27"/>
      <c r="H16" s="27"/>
      <c r="I16" s="27"/>
      <c r="J16" s="27"/>
    </row>
    <row r="17" ht="35" customHeight="1" spans="1:10">
      <c r="A17" s="28" t="s">
        <v>3306</v>
      </c>
      <c r="B17" s="28" t="s">
        <v>3307</v>
      </c>
      <c r="C17" s="28" t="s">
        <v>3271</v>
      </c>
      <c r="D17" s="28" t="s">
        <v>3300</v>
      </c>
      <c r="E17" s="28" t="s">
        <v>3308</v>
      </c>
      <c r="F17" s="28" t="s">
        <v>3274</v>
      </c>
      <c r="G17" s="28" t="s">
        <v>3308</v>
      </c>
      <c r="H17" s="28" t="s">
        <v>3276</v>
      </c>
      <c r="I17" s="28" t="s">
        <v>3277</v>
      </c>
      <c r="J17" s="28" t="s">
        <v>3308</v>
      </c>
    </row>
    <row r="18" ht="35" customHeight="1" spans="1:10">
      <c r="A18" s="28"/>
      <c r="B18" s="28" t="s">
        <v>3307</v>
      </c>
      <c r="C18" s="28" t="s">
        <v>3283</v>
      </c>
      <c r="D18" s="28" t="s">
        <v>3284</v>
      </c>
      <c r="E18" s="28" t="s">
        <v>3309</v>
      </c>
      <c r="F18" s="28" t="s">
        <v>3274</v>
      </c>
      <c r="G18" s="28" t="s">
        <v>3309</v>
      </c>
      <c r="H18" s="28" t="s">
        <v>3276</v>
      </c>
      <c r="I18" s="28" t="s">
        <v>3277</v>
      </c>
      <c r="J18" s="28" t="s">
        <v>3309</v>
      </c>
    </row>
    <row r="19" ht="35" customHeight="1" spans="1:10">
      <c r="A19" s="28"/>
      <c r="B19" s="28" t="s">
        <v>3307</v>
      </c>
      <c r="C19" s="28" t="s">
        <v>3287</v>
      </c>
      <c r="D19" s="28" t="s">
        <v>3288</v>
      </c>
      <c r="E19" s="28" t="s">
        <v>3310</v>
      </c>
      <c r="F19" s="28" t="s">
        <v>3274</v>
      </c>
      <c r="G19" s="28" t="s">
        <v>3311</v>
      </c>
      <c r="H19" s="28" t="s">
        <v>3276</v>
      </c>
      <c r="I19" s="28" t="s">
        <v>3277</v>
      </c>
      <c r="J19" s="28" t="s">
        <v>3312</v>
      </c>
    </row>
    <row r="20" ht="35" customHeight="1" spans="1:10">
      <c r="A20" s="25" t="s">
        <v>3313</v>
      </c>
      <c r="B20" s="26"/>
      <c r="C20" s="27"/>
      <c r="D20" s="27"/>
      <c r="E20" s="27"/>
      <c r="F20" s="27"/>
      <c r="G20" s="27"/>
      <c r="H20" s="27"/>
      <c r="I20" s="27"/>
      <c r="J20" s="27"/>
    </row>
    <row r="21" ht="35" customHeight="1" spans="1:10">
      <c r="A21" s="28" t="s">
        <v>3314</v>
      </c>
      <c r="B21" s="28" t="s">
        <v>3315</v>
      </c>
      <c r="C21" s="28" t="s">
        <v>3271</v>
      </c>
      <c r="D21" s="28" t="s">
        <v>3272</v>
      </c>
      <c r="E21" s="28" t="s">
        <v>3316</v>
      </c>
      <c r="F21" s="28" t="s">
        <v>3281</v>
      </c>
      <c r="G21" s="28" t="s">
        <v>3317</v>
      </c>
      <c r="H21" s="28" t="s">
        <v>3318</v>
      </c>
      <c r="I21" s="28" t="s">
        <v>3296</v>
      </c>
      <c r="J21" s="28" t="s">
        <v>3319</v>
      </c>
    </row>
    <row r="22" ht="35" customHeight="1" spans="1:10">
      <c r="A22" s="28"/>
      <c r="B22" s="28" t="s">
        <v>3315</v>
      </c>
      <c r="C22" s="28" t="s">
        <v>3271</v>
      </c>
      <c r="D22" s="28" t="s">
        <v>3279</v>
      </c>
      <c r="E22" s="28" t="s">
        <v>3320</v>
      </c>
      <c r="F22" s="28" t="s">
        <v>3281</v>
      </c>
      <c r="G22" s="28" t="s">
        <v>3282</v>
      </c>
      <c r="H22" s="28" t="s">
        <v>3276</v>
      </c>
      <c r="I22" s="28" t="s">
        <v>3277</v>
      </c>
      <c r="J22" s="28" t="s">
        <v>3321</v>
      </c>
    </row>
    <row r="23" ht="35" customHeight="1" spans="1:10">
      <c r="A23" s="28"/>
      <c r="B23" s="28" t="s">
        <v>3315</v>
      </c>
      <c r="C23" s="28" t="s">
        <v>3283</v>
      </c>
      <c r="D23" s="28" t="s">
        <v>3284</v>
      </c>
      <c r="E23" s="28" t="s">
        <v>3322</v>
      </c>
      <c r="F23" s="28" t="s">
        <v>3281</v>
      </c>
      <c r="G23" s="28" t="s">
        <v>3282</v>
      </c>
      <c r="H23" s="28" t="s">
        <v>3276</v>
      </c>
      <c r="I23" s="28" t="s">
        <v>3277</v>
      </c>
      <c r="J23" s="28" t="s">
        <v>3323</v>
      </c>
    </row>
    <row r="24" ht="35" customHeight="1" spans="1:10">
      <c r="A24" s="28"/>
      <c r="B24" s="28" t="s">
        <v>3315</v>
      </c>
      <c r="C24" s="28" t="s">
        <v>3287</v>
      </c>
      <c r="D24" s="28" t="s">
        <v>3288</v>
      </c>
      <c r="E24" s="28" t="s">
        <v>3324</v>
      </c>
      <c r="F24" s="28" t="s">
        <v>3281</v>
      </c>
      <c r="G24" s="28" t="s">
        <v>3282</v>
      </c>
      <c r="H24" s="28" t="s">
        <v>3276</v>
      </c>
      <c r="I24" s="28" t="s">
        <v>3277</v>
      </c>
      <c r="J24" s="28" t="s">
        <v>3325</v>
      </c>
    </row>
    <row r="25" ht="35" customHeight="1" spans="1:10">
      <c r="A25" s="25" t="s">
        <v>3326</v>
      </c>
      <c r="B25" s="26"/>
      <c r="C25" s="27"/>
      <c r="D25" s="27"/>
      <c r="E25" s="27"/>
      <c r="F25" s="27"/>
      <c r="G25" s="27"/>
      <c r="H25" s="27"/>
      <c r="I25" s="27"/>
      <c r="J25" s="27"/>
    </row>
    <row r="26" ht="35" customHeight="1" spans="1:10">
      <c r="A26" s="28" t="s">
        <v>3327</v>
      </c>
      <c r="B26" s="28" t="s">
        <v>3328</v>
      </c>
      <c r="C26" s="28" t="s">
        <v>3271</v>
      </c>
      <c r="D26" s="28" t="s">
        <v>3272</v>
      </c>
      <c r="E26" s="28" t="s">
        <v>3329</v>
      </c>
      <c r="F26" s="28" t="s">
        <v>3281</v>
      </c>
      <c r="G26" s="28" t="s">
        <v>3282</v>
      </c>
      <c r="H26" s="28" t="s">
        <v>3276</v>
      </c>
      <c r="I26" s="28" t="s">
        <v>3277</v>
      </c>
      <c r="J26" s="28" t="s">
        <v>3330</v>
      </c>
    </row>
    <row r="27" ht="35" customHeight="1" spans="1:10">
      <c r="A27" s="28"/>
      <c r="B27" s="28" t="s">
        <v>3328</v>
      </c>
      <c r="C27" s="28" t="s">
        <v>3283</v>
      </c>
      <c r="D27" s="28" t="s">
        <v>3331</v>
      </c>
      <c r="E27" s="28" t="s">
        <v>3332</v>
      </c>
      <c r="F27" s="28" t="s">
        <v>3281</v>
      </c>
      <c r="G27" s="28" t="s">
        <v>3282</v>
      </c>
      <c r="H27" s="28" t="s">
        <v>3276</v>
      </c>
      <c r="I27" s="28" t="s">
        <v>3277</v>
      </c>
      <c r="J27" s="28" t="s">
        <v>3333</v>
      </c>
    </row>
    <row r="28" ht="35" customHeight="1" spans="1:10">
      <c r="A28" s="28"/>
      <c r="B28" s="28" t="s">
        <v>3328</v>
      </c>
      <c r="C28" s="28" t="s">
        <v>3287</v>
      </c>
      <c r="D28" s="28" t="s">
        <v>3288</v>
      </c>
      <c r="E28" s="28" t="s">
        <v>3334</v>
      </c>
      <c r="F28" s="28" t="s">
        <v>3274</v>
      </c>
      <c r="G28" s="28" t="s">
        <v>3275</v>
      </c>
      <c r="H28" s="28" t="s">
        <v>3276</v>
      </c>
      <c r="I28" s="28" t="s">
        <v>3277</v>
      </c>
      <c r="J28" s="28" t="s">
        <v>3335</v>
      </c>
    </row>
    <row r="29" ht="35" customHeight="1" spans="1:10">
      <c r="A29" s="28" t="s">
        <v>3336</v>
      </c>
      <c r="B29" s="28" t="s">
        <v>3337</v>
      </c>
      <c r="C29" s="28" t="s">
        <v>3271</v>
      </c>
      <c r="D29" s="28" t="s">
        <v>3272</v>
      </c>
      <c r="E29" s="28" t="s">
        <v>3338</v>
      </c>
      <c r="F29" s="28" t="s">
        <v>3281</v>
      </c>
      <c r="G29" s="28" t="s">
        <v>3282</v>
      </c>
      <c r="H29" s="28" t="s">
        <v>3276</v>
      </c>
      <c r="I29" s="28" t="s">
        <v>3296</v>
      </c>
      <c r="J29" s="28" t="s">
        <v>3339</v>
      </c>
    </row>
    <row r="30" ht="35" customHeight="1" spans="1:10">
      <c r="A30" s="28"/>
      <c r="B30" s="28" t="s">
        <v>3337</v>
      </c>
      <c r="C30" s="28" t="s">
        <v>3283</v>
      </c>
      <c r="D30" s="28" t="s">
        <v>3284</v>
      </c>
      <c r="E30" s="28" t="s">
        <v>3340</v>
      </c>
      <c r="F30" s="28" t="s">
        <v>3281</v>
      </c>
      <c r="G30" s="28" t="s">
        <v>3282</v>
      </c>
      <c r="H30" s="28" t="s">
        <v>3276</v>
      </c>
      <c r="I30" s="28" t="s">
        <v>3296</v>
      </c>
      <c r="J30" s="28" t="s">
        <v>3339</v>
      </c>
    </row>
    <row r="31" ht="35" customHeight="1" spans="1:10">
      <c r="A31" s="28"/>
      <c r="B31" s="28" t="s">
        <v>3337</v>
      </c>
      <c r="C31" s="28" t="s">
        <v>3287</v>
      </c>
      <c r="D31" s="28" t="s">
        <v>3288</v>
      </c>
      <c r="E31" s="28" t="s">
        <v>3341</v>
      </c>
      <c r="F31" s="28" t="s">
        <v>3274</v>
      </c>
      <c r="G31" s="28" t="s">
        <v>3275</v>
      </c>
      <c r="H31" s="28" t="s">
        <v>3276</v>
      </c>
      <c r="I31" s="28" t="s">
        <v>3296</v>
      </c>
      <c r="J31" s="28" t="s">
        <v>3339</v>
      </c>
    </row>
    <row r="32" ht="35" customHeight="1" spans="1:10">
      <c r="A32" s="28" t="s">
        <v>3342</v>
      </c>
      <c r="B32" s="28" t="s">
        <v>3343</v>
      </c>
      <c r="C32" s="28" t="s">
        <v>3271</v>
      </c>
      <c r="D32" s="28" t="s">
        <v>3272</v>
      </c>
      <c r="E32" s="28" t="s">
        <v>3344</v>
      </c>
      <c r="F32" s="28" t="s">
        <v>3281</v>
      </c>
      <c r="G32" s="28" t="s">
        <v>3345</v>
      </c>
      <c r="H32" s="28" t="s">
        <v>3346</v>
      </c>
      <c r="I32" s="28" t="s">
        <v>3296</v>
      </c>
      <c r="J32" s="28" t="s">
        <v>3347</v>
      </c>
    </row>
    <row r="33" ht="35" customHeight="1" spans="1:10">
      <c r="A33" s="28"/>
      <c r="B33" s="28" t="s">
        <v>3343</v>
      </c>
      <c r="C33" s="28" t="s">
        <v>3283</v>
      </c>
      <c r="D33" s="28" t="s">
        <v>3284</v>
      </c>
      <c r="E33" s="28" t="s">
        <v>3348</v>
      </c>
      <c r="F33" s="28" t="s">
        <v>3281</v>
      </c>
      <c r="G33" s="28" t="s">
        <v>3282</v>
      </c>
      <c r="H33" s="28" t="s">
        <v>3276</v>
      </c>
      <c r="I33" s="28" t="s">
        <v>3296</v>
      </c>
      <c r="J33" s="28" t="s">
        <v>3349</v>
      </c>
    </row>
    <row r="34" ht="35" customHeight="1" spans="1:10">
      <c r="A34" s="28"/>
      <c r="B34" s="28" t="s">
        <v>3343</v>
      </c>
      <c r="C34" s="28" t="s">
        <v>3287</v>
      </c>
      <c r="D34" s="28" t="s">
        <v>3288</v>
      </c>
      <c r="E34" s="28" t="s">
        <v>3350</v>
      </c>
      <c r="F34" s="28" t="s">
        <v>3274</v>
      </c>
      <c r="G34" s="28" t="s">
        <v>3275</v>
      </c>
      <c r="H34" s="28" t="s">
        <v>3276</v>
      </c>
      <c r="I34" s="28" t="s">
        <v>3296</v>
      </c>
      <c r="J34" s="28" t="s">
        <v>3351</v>
      </c>
    </row>
    <row r="35" ht="35" customHeight="1" spans="1:10">
      <c r="A35" s="28" t="s">
        <v>3352</v>
      </c>
      <c r="B35" s="28" t="s">
        <v>3353</v>
      </c>
      <c r="C35" s="28" t="s">
        <v>3271</v>
      </c>
      <c r="D35" s="28" t="s">
        <v>3272</v>
      </c>
      <c r="E35" s="28" t="s">
        <v>3354</v>
      </c>
      <c r="F35" s="28" t="s">
        <v>3281</v>
      </c>
      <c r="G35" s="28" t="s">
        <v>3282</v>
      </c>
      <c r="H35" s="28" t="s">
        <v>3276</v>
      </c>
      <c r="I35" s="28" t="s">
        <v>3296</v>
      </c>
      <c r="J35" s="28" t="s">
        <v>3355</v>
      </c>
    </row>
    <row r="36" ht="35" customHeight="1" spans="1:10">
      <c r="A36" s="28"/>
      <c r="B36" s="28" t="s">
        <v>3353</v>
      </c>
      <c r="C36" s="28" t="s">
        <v>3283</v>
      </c>
      <c r="D36" s="28" t="s">
        <v>3284</v>
      </c>
      <c r="E36" s="28" t="s">
        <v>3356</v>
      </c>
      <c r="F36" s="28" t="s">
        <v>3281</v>
      </c>
      <c r="G36" s="28" t="s">
        <v>3282</v>
      </c>
      <c r="H36" s="28" t="s">
        <v>3276</v>
      </c>
      <c r="I36" s="28" t="s">
        <v>3296</v>
      </c>
      <c r="J36" s="28" t="s">
        <v>3357</v>
      </c>
    </row>
    <row r="37" ht="35" customHeight="1" spans="1:10">
      <c r="A37" s="28"/>
      <c r="B37" s="28" t="s">
        <v>3353</v>
      </c>
      <c r="C37" s="28" t="s">
        <v>3287</v>
      </c>
      <c r="D37" s="28" t="s">
        <v>3288</v>
      </c>
      <c r="E37" s="28" t="s">
        <v>3358</v>
      </c>
      <c r="F37" s="28" t="s">
        <v>3274</v>
      </c>
      <c r="G37" s="28" t="s">
        <v>3275</v>
      </c>
      <c r="H37" s="28" t="s">
        <v>3276</v>
      </c>
      <c r="I37" s="28" t="s">
        <v>3296</v>
      </c>
      <c r="J37" s="28" t="s">
        <v>3359</v>
      </c>
    </row>
    <row r="38" ht="35" customHeight="1" spans="1:10">
      <c r="A38" s="25" t="s">
        <v>3360</v>
      </c>
      <c r="B38" s="28"/>
      <c r="C38" s="28"/>
      <c r="D38" s="28"/>
      <c r="E38" s="28"/>
      <c r="F38" s="28"/>
      <c r="G38" s="28"/>
      <c r="H38" s="28"/>
      <c r="I38" s="28"/>
      <c r="J38" s="28"/>
    </row>
    <row r="39" ht="35" customHeight="1" spans="1:10">
      <c r="A39" s="29" t="s">
        <v>3361</v>
      </c>
      <c r="B39" s="29" t="s">
        <v>3362</v>
      </c>
      <c r="C39" s="29" t="s">
        <v>3271</v>
      </c>
      <c r="D39" s="29" t="s">
        <v>3272</v>
      </c>
      <c r="E39" s="29" t="s">
        <v>3272</v>
      </c>
      <c r="F39" s="29" t="s">
        <v>3281</v>
      </c>
      <c r="G39" s="29" t="s">
        <v>3282</v>
      </c>
      <c r="H39" s="29" t="s">
        <v>3276</v>
      </c>
      <c r="I39" s="29" t="s">
        <v>3296</v>
      </c>
      <c r="J39" s="29" t="s">
        <v>3363</v>
      </c>
    </row>
    <row r="40" ht="35" customHeight="1" spans="1:10">
      <c r="A40" s="29"/>
      <c r="B40" s="29" t="s">
        <v>3362</v>
      </c>
      <c r="C40" s="29" t="s">
        <v>3271</v>
      </c>
      <c r="D40" s="29" t="s">
        <v>3272</v>
      </c>
      <c r="E40" s="29" t="s">
        <v>3364</v>
      </c>
      <c r="F40" s="29" t="s">
        <v>3274</v>
      </c>
      <c r="G40" s="29" t="s">
        <v>3365</v>
      </c>
      <c r="H40" s="29" t="s">
        <v>3346</v>
      </c>
      <c r="I40" s="29" t="s">
        <v>3296</v>
      </c>
      <c r="J40" s="29" t="s">
        <v>3366</v>
      </c>
    </row>
    <row r="41" ht="35" customHeight="1" spans="1:10">
      <c r="A41" s="29"/>
      <c r="B41" s="29" t="s">
        <v>3362</v>
      </c>
      <c r="C41" s="29" t="s">
        <v>3271</v>
      </c>
      <c r="D41" s="29" t="s">
        <v>3272</v>
      </c>
      <c r="E41" s="29" t="s">
        <v>3367</v>
      </c>
      <c r="F41" s="29" t="s">
        <v>3274</v>
      </c>
      <c r="G41" s="29" t="s">
        <v>3368</v>
      </c>
      <c r="H41" s="29" t="s">
        <v>3369</v>
      </c>
      <c r="I41" s="29" t="s">
        <v>3296</v>
      </c>
      <c r="J41" s="29" t="s">
        <v>3370</v>
      </c>
    </row>
    <row r="42" ht="35" customHeight="1" spans="1:10">
      <c r="A42" s="29"/>
      <c r="B42" s="29" t="s">
        <v>3362</v>
      </c>
      <c r="C42" s="29" t="s">
        <v>3271</v>
      </c>
      <c r="D42" s="29" t="s">
        <v>3272</v>
      </c>
      <c r="E42" s="29" t="s">
        <v>3371</v>
      </c>
      <c r="F42" s="29" t="s">
        <v>3372</v>
      </c>
      <c r="G42" s="29" t="s">
        <v>3373</v>
      </c>
      <c r="H42" s="29" t="s">
        <v>3374</v>
      </c>
      <c r="I42" s="29" t="s">
        <v>3296</v>
      </c>
      <c r="J42" s="29" t="s">
        <v>3375</v>
      </c>
    </row>
    <row r="43" ht="35" customHeight="1" spans="1:10">
      <c r="A43" s="29"/>
      <c r="B43" s="29" t="s">
        <v>3362</v>
      </c>
      <c r="C43" s="29" t="s">
        <v>3271</v>
      </c>
      <c r="D43" s="29" t="s">
        <v>3279</v>
      </c>
      <c r="E43" s="29" t="s">
        <v>3279</v>
      </c>
      <c r="F43" s="29" t="s">
        <v>3281</v>
      </c>
      <c r="G43" s="29" t="s">
        <v>3282</v>
      </c>
      <c r="H43" s="29" t="s">
        <v>3276</v>
      </c>
      <c r="I43" s="29" t="s">
        <v>3296</v>
      </c>
      <c r="J43" s="29" t="s">
        <v>3376</v>
      </c>
    </row>
    <row r="44" ht="35" customHeight="1" spans="1:10">
      <c r="A44" s="29"/>
      <c r="B44" s="29" t="s">
        <v>3362</v>
      </c>
      <c r="C44" s="29" t="s">
        <v>3271</v>
      </c>
      <c r="D44" s="29" t="s">
        <v>3279</v>
      </c>
      <c r="E44" s="29" t="s">
        <v>3377</v>
      </c>
      <c r="F44" s="29" t="s">
        <v>3281</v>
      </c>
      <c r="G44" s="29" t="s">
        <v>3378</v>
      </c>
      <c r="H44" s="29"/>
      <c r="I44" s="29" t="s">
        <v>3277</v>
      </c>
      <c r="J44" s="29" t="s">
        <v>3379</v>
      </c>
    </row>
    <row r="45" ht="35" customHeight="1" spans="1:10">
      <c r="A45" s="29"/>
      <c r="B45" s="29" t="s">
        <v>3362</v>
      </c>
      <c r="C45" s="29" t="s">
        <v>3271</v>
      </c>
      <c r="D45" s="29" t="s">
        <v>3300</v>
      </c>
      <c r="E45" s="29" t="s">
        <v>3380</v>
      </c>
      <c r="F45" s="29" t="s">
        <v>3281</v>
      </c>
      <c r="G45" s="29" t="s">
        <v>3282</v>
      </c>
      <c r="H45" s="29" t="s">
        <v>3276</v>
      </c>
      <c r="I45" s="29" t="s">
        <v>3296</v>
      </c>
      <c r="J45" s="29" t="s">
        <v>3381</v>
      </c>
    </row>
    <row r="46" ht="35" customHeight="1" spans="1:10">
      <c r="A46" s="29"/>
      <c r="B46" s="29" t="s">
        <v>3362</v>
      </c>
      <c r="C46" s="29" t="s">
        <v>3283</v>
      </c>
      <c r="D46" s="29" t="s">
        <v>3284</v>
      </c>
      <c r="E46" s="29" t="s">
        <v>3382</v>
      </c>
      <c r="F46" s="29" t="s">
        <v>3281</v>
      </c>
      <c r="G46" s="29" t="s">
        <v>3282</v>
      </c>
      <c r="H46" s="29" t="s">
        <v>3276</v>
      </c>
      <c r="I46" s="29" t="s">
        <v>3296</v>
      </c>
      <c r="J46" s="29" t="s">
        <v>3383</v>
      </c>
    </row>
    <row r="47" ht="35" customHeight="1" spans="1:10">
      <c r="A47" s="29"/>
      <c r="B47" s="29" t="s">
        <v>3362</v>
      </c>
      <c r="C47" s="29" t="s">
        <v>3283</v>
      </c>
      <c r="D47" s="29" t="s">
        <v>3284</v>
      </c>
      <c r="E47" s="29" t="s">
        <v>3384</v>
      </c>
      <c r="F47" s="29" t="s">
        <v>3281</v>
      </c>
      <c r="G47" s="29" t="s">
        <v>3282</v>
      </c>
      <c r="H47" s="29" t="s">
        <v>3276</v>
      </c>
      <c r="I47" s="29" t="s">
        <v>3296</v>
      </c>
      <c r="J47" s="29" t="s">
        <v>3385</v>
      </c>
    </row>
    <row r="48" ht="35" customHeight="1" spans="1:10">
      <c r="A48" s="29"/>
      <c r="B48" s="29" t="s">
        <v>3362</v>
      </c>
      <c r="C48" s="29" t="s">
        <v>3283</v>
      </c>
      <c r="D48" s="29" t="s">
        <v>3284</v>
      </c>
      <c r="E48" s="29" t="s">
        <v>3386</v>
      </c>
      <c r="F48" s="29" t="s">
        <v>3274</v>
      </c>
      <c r="G48" s="29" t="s">
        <v>3290</v>
      </c>
      <c r="H48" s="29" t="s">
        <v>3276</v>
      </c>
      <c r="I48" s="29" t="s">
        <v>3296</v>
      </c>
      <c r="J48" s="29" t="s">
        <v>3387</v>
      </c>
    </row>
    <row r="49" ht="35" customHeight="1" spans="1:10">
      <c r="A49" s="29"/>
      <c r="B49" s="29" t="s">
        <v>3362</v>
      </c>
      <c r="C49" s="29" t="s">
        <v>3283</v>
      </c>
      <c r="D49" s="29" t="s">
        <v>3388</v>
      </c>
      <c r="E49" s="29" t="s">
        <v>3389</v>
      </c>
      <c r="F49" s="29" t="s">
        <v>3281</v>
      </c>
      <c r="G49" s="29" t="s">
        <v>3282</v>
      </c>
      <c r="H49" s="29" t="s">
        <v>3276</v>
      </c>
      <c r="I49" s="29" t="s">
        <v>3296</v>
      </c>
      <c r="J49" s="29" t="s">
        <v>3390</v>
      </c>
    </row>
    <row r="50" ht="35" customHeight="1" spans="1:10">
      <c r="A50" s="29"/>
      <c r="B50" s="29" t="s">
        <v>3362</v>
      </c>
      <c r="C50" s="29" t="s">
        <v>3283</v>
      </c>
      <c r="D50" s="29" t="s">
        <v>3388</v>
      </c>
      <c r="E50" s="29" t="s">
        <v>3391</v>
      </c>
      <c r="F50" s="29" t="s">
        <v>3281</v>
      </c>
      <c r="G50" s="29" t="s">
        <v>3282</v>
      </c>
      <c r="H50" s="29" t="s">
        <v>3276</v>
      </c>
      <c r="I50" s="29" t="s">
        <v>3296</v>
      </c>
      <c r="J50" s="29" t="s">
        <v>3392</v>
      </c>
    </row>
    <row r="51" ht="35" customHeight="1" spans="1:10">
      <c r="A51" s="29"/>
      <c r="B51" s="29" t="s">
        <v>3362</v>
      </c>
      <c r="C51" s="29" t="s">
        <v>3283</v>
      </c>
      <c r="D51" s="29" t="s">
        <v>3388</v>
      </c>
      <c r="E51" s="29" t="s">
        <v>3393</v>
      </c>
      <c r="F51" s="29" t="s">
        <v>3281</v>
      </c>
      <c r="G51" s="29" t="s">
        <v>3282</v>
      </c>
      <c r="H51" s="29" t="s">
        <v>3276</v>
      </c>
      <c r="I51" s="29" t="s">
        <v>3296</v>
      </c>
      <c r="J51" s="29" t="s">
        <v>3394</v>
      </c>
    </row>
    <row r="52" ht="35" customHeight="1" spans="1:10">
      <c r="A52" s="29"/>
      <c r="B52" s="29" t="s">
        <v>3362</v>
      </c>
      <c r="C52" s="29" t="s">
        <v>3287</v>
      </c>
      <c r="D52" s="29" t="s">
        <v>3288</v>
      </c>
      <c r="E52" s="29" t="s">
        <v>3395</v>
      </c>
      <c r="F52" s="29" t="s">
        <v>3274</v>
      </c>
      <c r="G52" s="29" t="s">
        <v>3286</v>
      </c>
      <c r="H52" s="29" t="s">
        <v>3276</v>
      </c>
      <c r="I52" s="29" t="s">
        <v>3296</v>
      </c>
      <c r="J52" s="29" t="s">
        <v>3396</v>
      </c>
    </row>
    <row r="53" ht="35" customHeight="1" spans="1:10">
      <c r="A53" s="25" t="s">
        <v>3397</v>
      </c>
      <c r="B53" s="28"/>
      <c r="C53" s="28"/>
      <c r="D53" s="28"/>
      <c r="E53" s="28"/>
      <c r="F53" s="28"/>
      <c r="G53" s="28"/>
      <c r="H53" s="28"/>
      <c r="I53" s="28"/>
      <c r="J53" s="28"/>
    </row>
    <row r="54" ht="35" customHeight="1" spans="1:10">
      <c r="A54" s="29" t="s">
        <v>3398</v>
      </c>
      <c r="B54" s="29" t="s">
        <v>3399</v>
      </c>
      <c r="C54" s="29" t="s">
        <v>3271</v>
      </c>
      <c r="D54" s="29" t="s">
        <v>3272</v>
      </c>
      <c r="E54" s="29" t="s">
        <v>3400</v>
      </c>
      <c r="F54" s="29" t="s">
        <v>3281</v>
      </c>
      <c r="G54" s="29" t="s">
        <v>3282</v>
      </c>
      <c r="H54" s="29" t="s">
        <v>3276</v>
      </c>
      <c r="I54" s="29" t="s">
        <v>3296</v>
      </c>
      <c r="J54" s="29" t="s">
        <v>3401</v>
      </c>
    </row>
    <row r="55" ht="35" customHeight="1" spans="1:10">
      <c r="A55" s="29"/>
      <c r="B55" s="29" t="s">
        <v>3399</v>
      </c>
      <c r="C55" s="29" t="s">
        <v>3271</v>
      </c>
      <c r="D55" s="29" t="s">
        <v>3279</v>
      </c>
      <c r="E55" s="29" t="s">
        <v>3402</v>
      </c>
      <c r="F55" s="29" t="s">
        <v>3281</v>
      </c>
      <c r="G55" s="29" t="s">
        <v>3282</v>
      </c>
      <c r="H55" s="29" t="s">
        <v>3276</v>
      </c>
      <c r="I55" s="29" t="s">
        <v>3296</v>
      </c>
      <c r="J55" s="29" t="s">
        <v>3401</v>
      </c>
    </row>
    <row r="56" ht="35" customHeight="1" spans="1:10">
      <c r="A56" s="29"/>
      <c r="B56" s="29" t="s">
        <v>3399</v>
      </c>
      <c r="C56" s="29" t="s">
        <v>3271</v>
      </c>
      <c r="D56" s="29" t="s">
        <v>3300</v>
      </c>
      <c r="E56" s="29" t="s">
        <v>3403</v>
      </c>
      <c r="F56" s="29" t="s">
        <v>3274</v>
      </c>
      <c r="G56" s="29" t="s">
        <v>3311</v>
      </c>
      <c r="H56" s="29" t="s">
        <v>3276</v>
      </c>
      <c r="I56" s="29" t="s">
        <v>3296</v>
      </c>
      <c r="J56" s="29" t="s">
        <v>3401</v>
      </c>
    </row>
    <row r="57" ht="35" customHeight="1" spans="1:10">
      <c r="A57" s="29"/>
      <c r="B57" s="29" t="s">
        <v>3399</v>
      </c>
      <c r="C57" s="29" t="s">
        <v>3283</v>
      </c>
      <c r="D57" s="29" t="s">
        <v>3331</v>
      </c>
      <c r="E57" s="29" t="s">
        <v>3404</v>
      </c>
      <c r="F57" s="29" t="s">
        <v>3281</v>
      </c>
      <c r="G57" s="29" t="s">
        <v>3405</v>
      </c>
      <c r="H57" s="29" t="s">
        <v>3318</v>
      </c>
      <c r="I57" s="29" t="s">
        <v>3296</v>
      </c>
      <c r="J57" s="29" t="s">
        <v>3401</v>
      </c>
    </row>
    <row r="58" ht="35" customHeight="1" spans="1:10">
      <c r="A58" s="29"/>
      <c r="B58" s="29" t="s">
        <v>3399</v>
      </c>
      <c r="C58" s="29" t="s">
        <v>3283</v>
      </c>
      <c r="D58" s="29" t="s">
        <v>3284</v>
      </c>
      <c r="E58" s="29" t="s">
        <v>3406</v>
      </c>
      <c r="F58" s="29" t="s">
        <v>3274</v>
      </c>
      <c r="G58" s="29" t="s">
        <v>3311</v>
      </c>
      <c r="H58" s="29" t="s">
        <v>3276</v>
      </c>
      <c r="I58" s="29" t="s">
        <v>3296</v>
      </c>
      <c r="J58" s="29" t="s">
        <v>3401</v>
      </c>
    </row>
    <row r="59" ht="35" customHeight="1" spans="1:10">
      <c r="A59" s="29"/>
      <c r="B59" s="29" t="s">
        <v>3399</v>
      </c>
      <c r="C59" s="29" t="s">
        <v>3287</v>
      </c>
      <c r="D59" s="29" t="s">
        <v>3288</v>
      </c>
      <c r="E59" s="29" t="s">
        <v>3289</v>
      </c>
      <c r="F59" s="29" t="s">
        <v>3274</v>
      </c>
      <c r="G59" s="29" t="s">
        <v>3275</v>
      </c>
      <c r="H59" s="29" t="s">
        <v>3276</v>
      </c>
      <c r="I59" s="29" t="s">
        <v>3296</v>
      </c>
      <c r="J59" s="29" t="s">
        <v>3401</v>
      </c>
    </row>
    <row r="60" ht="35" customHeight="1" spans="1:10">
      <c r="A60" s="29" t="s">
        <v>3407</v>
      </c>
      <c r="B60" s="29" t="s">
        <v>3408</v>
      </c>
      <c r="C60" s="29" t="s">
        <v>3271</v>
      </c>
      <c r="D60" s="29" t="s">
        <v>3272</v>
      </c>
      <c r="E60" s="29" t="s">
        <v>3409</v>
      </c>
      <c r="F60" s="29" t="s">
        <v>3274</v>
      </c>
      <c r="G60" s="29" t="s">
        <v>3410</v>
      </c>
      <c r="H60" s="29" t="s">
        <v>3411</v>
      </c>
      <c r="I60" s="29" t="s">
        <v>3296</v>
      </c>
      <c r="J60" s="29" t="s">
        <v>3412</v>
      </c>
    </row>
    <row r="61" ht="35" customHeight="1" spans="1:10">
      <c r="A61" s="29"/>
      <c r="B61" s="29" t="s">
        <v>3408</v>
      </c>
      <c r="C61" s="29" t="s">
        <v>3271</v>
      </c>
      <c r="D61" s="29" t="s">
        <v>3272</v>
      </c>
      <c r="E61" s="29" t="s">
        <v>3413</v>
      </c>
      <c r="F61" s="29" t="s">
        <v>3274</v>
      </c>
      <c r="G61" s="29" t="s">
        <v>3414</v>
      </c>
      <c r="H61" s="29" t="s">
        <v>3411</v>
      </c>
      <c r="I61" s="29" t="s">
        <v>3296</v>
      </c>
      <c r="J61" s="29" t="s">
        <v>3412</v>
      </c>
    </row>
    <row r="62" ht="35" customHeight="1" spans="1:10">
      <c r="A62" s="29"/>
      <c r="B62" s="29" t="s">
        <v>3408</v>
      </c>
      <c r="C62" s="29" t="s">
        <v>3271</v>
      </c>
      <c r="D62" s="29" t="s">
        <v>3272</v>
      </c>
      <c r="E62" s="29" t="s">
        <v>3415</v>
      </c>
      <c r="F62" s="29" t="s">
        <v>3274</v>
      </c>
      <c r="G62" s="29" t="s">
        <v>3416</v>
      </c>
      <c r="H62" s="29" t="s">
        <v>3411</v>
      </c>
      <c r="I62" s="29" t="s">
        <v>3296</v>
      </c>
      <c r="J62" s="29" t="s">
        <v>3417</v>
      </c>
    </row>
    <row r="63" ht="35" customHeight="1" spans="1:10">
      <c r="A63" s="29"/>
      <c r="B63" s="29" t="s">
        <v>3408</v>
      </c>
      <c r="C63" s="29" t="s">
        <v>3271</v>
      </c>
      <c r="D63" s="29" t="s">
        <v>3279</v>
      </c>
      <c r="E63" s="29" t="s">
        <v>3418</v>
      </c>
      <c r="F63" s="29" t="s">
        <v>3274</v>
      </c>
      <c r="G63" s="29" t="s">
        <v>3416</v>
      </c>
      <c r="H63" s="29" t="s">
        <v>3411</v>
      </c>
      <c r="I63" s="29" t="s">
        <v>3296</v>
      </c>
      <c r="J63" s="29" t="s">
        <v>3419</v>
      </c>
    </row>
    <row r="64" ht="35" customHeight="1" spans="1:10">
      <c r="A64" s="29"/>
      <c r="B64" s="29" t="s">
        <v>3408</v>
      </c>
      <c r="C64" s="29" t="s">
        <v>3271</v>
      </c>
      <c r="D64" s="29" t="s">
        <v>3279</v>
      </c>
      <c r="E64" s="29" t="s">
        <v>3420</v>
      </c>
      <c r="F64" s="29" t="s">
        <v>3274</v>
      </c>
      <c r="G64" s="29" t="s">
        <v>3421</v>
      </c>
      <c r="H64" s="29" t="s">
        <v>3411</v>
      </c>
      <c r="I64" s="29" t="s">
        <v>3296</v>
      </c>
      <c r="J64" s="29" t="s">
        <v>3422</v>
      </c>
    </row>
    <row r="65" ht="35" customHeight="1" spans="1:10">
      <c r="A65" s="29"/>
      <c r="B65" s="29" t="s">
        <v>3408</v>
      </c>
      <c r="C65" s="29" t="s">
        <v>3271</v>
      </c>
      <c r="D65" s="29" t="s">
        <v>3279</v>
      </c>
      <c r="E65" s="29" t="s">
        <v>3423</v>
      </c>
      <c r="F65" s="29" t="s">
        <v>3274</v>
      </c>
      <c r="G65" s="29" t="s">
        <v>3424</v>
      </c>
      <c r="H65" s="29" t="s">
        <v>3411</v>
      </c>
      <c r="I65" s="29" t="s">
        <v>3296</v>
      </c>
      <c r="J65" s="29" t="s">
        <v>3425</v>
      </c>
    </row>
    <row r="66" ht="35" customHeight="1" spans="1:10">
      <c r="A66" s="29"/>
      <c r="B66" s="29" t="s">
        <v>3408</v>
      </c>
      <c r="C66" s="29" t="s">
        <v>3271</v>
      </c>
      <c r="D66" s="29" t="s">
        <v>3279</v>
      </c>
      <c r="E66" s="29" t="s">
        <v>3426</v>
      </c>
      <c r="F66" s="29" t="s">
        <v>3274</v>
      </c>
      <c r="G66" s="29" t="s">
        <v>3427</v>
      </c>
      <c r="H66" s="29" t="s">
        <v>3411</v>
      </c>
      <c r="I66" s="29" t="s">
        <v>3296</v>
      </c>
      <c r="J66" s="29" t="s">
        <v>3428</v>
      </c>
    </row>
    <row r="67" ht="35" customHeight="1" spans="1:10">
      <c r="A67" s="29"/>
      <c r="B67" s="29" t="s">
        <v>3408</v>
      </c>
      <c r="C67" s="29" t="s">
        <v>3271</v>
      </c>
      <c r="D67" s="29" t="s">
        <v>3279</v>
      </c>
      <c r="E67" s="29" t="s">
        <v>3429</v>
      </c>
      <c r="F67" s="29" t="s">
        <v>3274</v>
      </c>
      <c r="G67" s="29" t="s">
        <v>3430</v>
      </c>
      <c r="H67" s="29" t="s">
        <v>3411</v>
      </c>
      <c r="I67" s="29" t="s">
        <v>3296</v>
      </c>
      <c r="J67" s="29" t="s">
        <v>3431</v>
      </c>
    </row>
    <row r="68" ht="35" customHeight="1" spans="1:10">
      <c r="A68" s="29"/>
      <c r="B68" s="29" t="s">
        <v>3408</v>
      </c>
      <c r="C68" s="29" t="s">
        <v>3271</v>
      </c>
      <c r="D68" s="29" t="s">
        <v>3300</v>
      </c>
      <c r="E68" s="29" t="s">
        <v>3432</v>
      </c>
      <c r="F68" s="29" t="s">
        <v>3281</v>
      </c>
      <c r="G68" s="29" t="s">
        <v>3433</v>
      </c>
      <c r="H68" s="29" t="s">
        <v>3411</v>
      </c>
      <c r="I68" s="29" t="s">
        <v>3277</v>
      </c>
      <c r="J68" s="29" t="s">
        <v>3430</v>
      </c>
    </row>
    <row r="69" ht="35" customHeight="1" spans="1:10">
      <c r="A69" s="29"/>
      <c r="B69" s="29" t="s">
        <v>3408</v>
      </c>
      <c r="C69" s="29" t="s">
        <v>3283</v>
      </c>
      <c r="D69" s="29" t="s">
        <v>3331</v>
      </c>
      <c r="E69" s="29" t="s">
        <v>3434</v>
      </c>
      <c r="F69" s="29" t="s">
        <v>3281</v>
      </c>
      <c r="G69" s="29" t="s">
        <v>3435</v>
      </c>
      <c r="H69" s="29" t="s">
        <v>3411</v>
      </c>
      <c r="I69" s="29" t="s">
        <v>3277</v>
      </c>
      <c r="J69" s="29" t="s">
        <v>3436</v>
      </c>
    </row>
    <row r="70" ht="35" customHeight="1" spans="1:10">
      <c r="A70" s="29"/>
      <c r="B70" s="29" t="s">
        <v>3408</v>
      </c>
      <c r="C70" s="29" t="s">
        <v>3283</v>
      </c>
      <c r="D70" s="29" t="s">
        <v>3284</v>
      </c>
      <c r="E70" s="29" t="s">
        <v>3284</v>
      </c>
      <c r="F70" s="29" t="s">
        <v>3281</v>
      </c>
      <c r="G70" s="29" t="s">
        <v>3437</v>
      </c>
      <c r="H70" s="29" t="s">
        <v>3411</v>
      </c>
      <c r="I70" s="29" t="s">
        <v>3277</v>
      </c>
      <c r="J70" s="29" t="s">
        <v>3438</v>
      </c>
    </row>
    <row r="71" ht="35" customHeight="1" spans="1:10">
      <c r="A71" s="29"/>
      <c r="B71" s="29" t="s">
        <v>3408</v>
      </c>
      <c r="C71" s="29" t="s">
        <v>3287</v>
      </c>
      <c r="D71" s="29" t="s">
        <v>3288</v>
      </c>
      <c r="E71" s="29" t="s">
        <v>3289</v>
      </c>
      <c r="F71" s="29" t="s">
        <v>3439</v>
      </c>
      <c r="G71" s="29" t="s">
        <v>3275</v>
      </c>
      <c r="H71" s="29" t="s">
        <v>3276</v>
      </c>
      <c r="I71" s="29" t="s">
        <v>3296</v>
      </c>
      <c r="J71" s="29" t="s">
        <v>3440</v>
      </c>
    </row>
    <row r="72" ht="35" customHeight="1" spans="1:10">
      <c r="A72" s="29"/>
      <c r="B72" s="29" t="s">
        <v>3408</v>
      </c>
      <c r="C72" s="29" t="s">
        <v>3287</v>
      </c>
      <c r="D72" s="29" t="s">
        <v>3288</v>
      </c>
      <c r="E72" s="29" t="s">
        <v>3441</v>
      </c>
      <c r="F72" s="29" t="s">
        <v>3439</v>
      </c>
      <c r="G72" s="29" t="s">
        <v>3275</v>
      </c>
      <c r="H72" s="29" t="s">
        <v>3276</v>
      </c>
      <c r="I72" s="29" t="s">
        <v>3296</v>
      </c>
      <c r="J72" s="29" t="s">
        <v>3440</v>
      </c>
    </row>
    <row r="73" ht="35" customHeight="1" spans="1:10">
      <c r="A73" s="29"/>
      <c r="B73" s="29" t="s">
        <v>3408</v>
      </c>
      <c r="C73" s="29" t="s">
        <v>3287</v>
      </c>
      <c r="D73" s="29" t="s">
        <v>3288</v>
      </c>
      <c r="E73" s="29" t="s">
        <v>3442</v>
      </c>
      <c r="F73" s="29" t="s">
        <v>3439</v>
      </c>
      <c r="G73" s="29" t="s">
        <v>3290</v>
      </c>
      <c r="H73" s="29" t="s">
        <v>3276</v>
      </c>
      <c r="I73" s="29" t="s">
        <v>3296</v>
      </c>
      <c r="J73" s="29" t="s">
        <v>3440</v>
      </c>
    </row>
    <row r="74" ht="35" customHeight="1" spans="1:10">
      <c r="A74" s="25" t="s">
        <v>3443</v>
      </c>
      <c r="B74" s="28"/>
      <c r="C74" s="28"/>
      <c r="D74" s="28"/>
      <c r="E74" s="28"/>
      <c r="F74" s="28"/>
      <c r="G74" s="28"/>
      <c r="H74" s="28"/>
      <c r="I74" s="28"/>
      <c r="J74" s="28"/>
    </row>
    <row r="75" ht="35" customHeight="1" spans="1:10">
      <c r="A75" s="29" t="s">
        <v>3444</v>
      </c>
      <c r="B75" s="29" t="s">
        <v>3445</v>
      </c>
      <c r="C75" s="29" t="s">
        <v>3271</v>
      </c>
      <c r="D75" s="29" t="s">
        <v>3272</v>
      </c>
      <c r="E75" s="29" t="s">
        <v>3446</v>
      </c>
      <c r="F75" s="29" t="s">
        <v>3274</v>
      </c>
      <c r="G75" s="29" t="s">
        <v>3447</v>
      </c>
      <c r="H75" s="29" t="s">
        <v>3448</v>
      </c>
      <c r="I75" s="29" t="s">
        <v>3296</v>
      </c>
      <c r="J75" s="29" t="s">
        <v>3449</v>
      </c>
    </row>
    <row r="76" ht="35" customHeight="1" spans="1:10">
      <c r="A76" s="29"/>
      <c r="B76" s="29" t="s">
        <v>3445</v>
      </c>
      <c r="C76" s="29" t="s">
        <v>3271</v>
      </c>
      <c r="D76" s="29" t="s">
        <v>3279</v>
      </c>
      <c r="E76" s="29" t="s">
        <v>3450</v>
      </c>
      <c r="F76" s="29" t="s">
        <v>3372</v>
      </c>
      <c r="G76" s="29" t="s">
        <v>3451</v>
      </c>
      <c r="H76" s="29" t="s">
        <v>3452</v>
      </c>
      <c r="I76" s="29" t="s">
        <v>3296</v>
      </c>
      <c r="J76" s="29" t="s">
        <v>3453</v>
      </c>
    </row>
    <row r="77" ht="35" customHeight="1" spans="1:10">
      <c r="A77" s="29"/>
      <c r="B77" s="29" t="s">
        <v>3445</v>
      </c>
      <c r="C77" s="29" t="s">
        <v>3271</v>
      </c>
      <c r="D77" s="29" t="s">
        <v>3279</v>
      </c>
      <c r="E77" s="29" t="s">
        <v>3454</v>
      </c>
      <c r="F77" s="29" t="s">
        <v>3372</v>
      </c>
      <c r="G77" s="29" t="s">
        <v>3455</v>
      </c>
      <c r="H77" s="29" t="s">
        <v>3452</v>
      </c>
      <c r="I77" s="29" t="s">
        <v>3296</v>
      </c>
      <c r="J77" s="29" t="s">
        <v>3456</v>
      </c>
    </row>
    <row r="78" ht="35" customHeight="1" spans="1:10">
      <c r="A78" s="29"/>
      <c r="B78" s="29" t="s">
        <v>3445</v>
      </c>
      <c r="C78" s="29" t="s">
        <v>3271</v>
      </c>
      <c r="D78" s="29" t="s">
        <v>3300</v>
      </c>
      <c r="E78" s="29" t="s">
        <v>3457</v>
      </c>
      <c r="F78" s="29" t="s">
        <v>3281</v>
      </c>
      <c r="G78" s="29" t="s">
        <v>3458</v>
      </c>
      <c r="H78" s="29" t="s">
        <v>3411</v>
      </c>
      <c r="I78" s="29" t="s">
        <v>3296</v>
      </c>
      <c r="J78" s="29" t="s">
        <v>3459</v>
      </c>
    </row>
    <row r="79" ht="35" customHeight="1" spans="1:10">
      <c r="A79" s="29"/>
      <c r="B79" s="29" t="s">
        <v>3445</v>
      </c>
      <c r="C79" s="29" t="s">
        <v>3283</v>
      </c>
      <c r="D79" s="29" t="s">
        <v>3331</v>
      </c>
      <c r="E79" s="29" t="s">
        <v>3460</v>
      </c>
      <c r="F79" s="29" t="s">
        <v>3274</v>
      </c>
      <c r="G79" s="29" t="s">
        <v>3461</v>
      </c>
      <c r="H79" s="29" t="s">
        <v>3462</v>
      </c>
      <c r="I79" s="29" t="s">
        <v>3296</v>
      </c>
      <c r="J79" s="29" t="s">
        <v>3463</v>
      </c>
    </row>
    <row r="80" ht="35" customHeight="1" spans="1:10">
      <c r="A80" s="29"/>
      <c r="B80" s="29" t="s">
        <v>3445</v>
      </c>
      <c r="C80" s="29" t="s">
        <v>3283</v>
      </c>
      <c r="D80" s="29" t="s">
        <v>3284</v>
      </c>
      <c r="E80" s="29" t="s">
        <v>3464</v>
      </c>
      <c r="F80" s="29" t="s">
        <v>3281</v>
      </c>
      <c r="G80" s="29" t="s">
        <v>3465</v>
      </c>
      <c r="H80" s="29" t="s">
        <v>3466</v>
      </c>
      <c r="I80" s="29" t="s">
        <v>3277</v>
      </c>
      <c r="J80" s="29" t="s">
        <v>3463</v>
      </c>
    </row>
    <row r="81" ht="35" customHeight="1" spans="1:10">
      <c r="A81" s="29"/>
      <c r="B81" s="29" t="s">
        <v>3445</v>
      </c>
      <c r="C81" s="29" t="s">
        <v>3287</v>
      </c>
      <c r="D81" s="29" t="s">
        <v>3288</v>
      </c>
      <c r="E81" s="29" t="s">
        <v>3467</v>
      </c>
      <c r="F81" s="29" t="s">
        <v>3274</v>
      </c>
      <c r="G81" s="29" t="s">
        <v>3290</v>
      </c>
      <c r="H81" s="29" t="s">
        <v>3276</v>
      </c>
      <c r="I81" s="29" t="s">
        <v>3296</v>
      </c>
      <c r="J81" s="29" t="s">
        <v>3468</v>
      </c>
    </row>
    <row r="82" ht="35" customHeight="1" spans="1:10">
      <c r="A82" s="29"/>
      <c r="B82" s="29" t="s">
        <v>3445</v>
      </c>
      <c r="C82" s="29" t="s">
        <v>3287</v>
      </c>
      <c r="D82" s="29" t="s">
        <v>3288</v>
      </c>
      <c r="E82" s="29" t="s">
        <v>3469</v>
      </c>
      <c r="F82" s="29" t="s">
        <v>3274</v>
      </c>
      <c r="G82" s="29" t="s">
        <v>3275</v>
      </c>
      <c r="H82" s="29" t="s">
        <v>3276</v>
      </c>
      <c r="I82" s="29" t="s">
        <v>3296</v>
      </c>
      <c r="J82" s="29" t="s">
        <v>3470</v>
      </c>
    </row>
    <row r="83" ht="35" customHeight="1" spans="1:10">
      <c r="A83" s="29"/>
      <c r="B83" s="29" t="s">
        <v>3445</v>
      </c>
      <c r="C83" s="29" t="s">
        <v>3287</v>
      </c>
      <c r="D83" s="29" t="s">
        <v>3288</v>
      </c>
      <c r="E83" s="29" t="s">
        <v>3471</v>
      </c>
      <c r="F83" s="29" t="s">
        <v>3274</v>
      </c>
      <c r="G83" s="29" t="s">
        <v>3290</v>
      </c>
      <c r="H83" s="29" t="s">
        <v>3276</v>
      </c>
      <c r="I83" s="29" t="s">
        <v>3296</v>
      </c>
      <c r="J83" s="29" t="s">
        <v>3472</v>
      </c>
    </row>
    <row r="84" ht="35" customHeight="1" spans="1:10">
      <c r="A84" s="29" t="s">
        <v>3473</v>
      </c>
      <c r="B84" s="29" t="s">
        <v>3474</v>
      </c>
      <c r="C84" s="29" t="s">
        <v>3271</v>
      </c>
      <c r="D84" s="29" t="s">
        <v>3272</v>
      </c>
      <c r="E84" s="29" t="s">
        <v>3475</v>
      </c>
      <c r="F84" s="29" t="s">
        <v>3274</v>
      </c>
      <c r="G84" s="29" t="s">
        <v>3476</v>
      </c>
      <c r="H84" s="29" t="s">
        <v>3346</v>
      </c>
      <c r="I84" s="29" t="s">
        <v>3296</v>
      </c>
      <c r="J84" s="29" t="s">
        <v>3477</v>
      </c>
    </row>
    <row r="85" ht="35" customHeight="1" spans="1:10">
      <c r="A85" s="29"/>
      <c r="B85" s="29" t="s">
        <v>3478</v>
      </c>
      <c r="C85" s="29" t="s">
        <v>3271</v>
      </c>
      <c r="D85" s="29" t="s">
        <v>3279</v>
      </c>
      <c r="E85" s="29" t="s">
        <v>3479</v>
      </c>
      <c r="F85" s="29" t="s">
        <v>3281</v>
      </c>
      <c r="G85" s="29" t="s">
        <v>3480</v>
      </c>
      <c r="H85" s="29" t="s">
        <v>3481</v>
      </c>
      <c r="I85" s="29" t="s">
        <v>3296</v>
      </c>
      <c r="J85" s="29" t="s">
        <v>3482</v>
      </c>
    </row>
    <row r="86" ht="35" customHeight="1" spans="1:10">
      <c r="A86" s="29"/>
      <c r="B86" s="29" t="s">
        <v>3478</v>
      </c>
      <c r="C86" s="29" t="s">
        <v>3271</v>
      </c>
      <c r="D86" s="29" t="s">
        <v>3279</v>
      </c>
      <c r="E86" s="29" t="s">
        <v>3483</v>
      </c>
      <c r="F86" s="29" t="s">
        <v>3281</v>
      </c>
      <c r="G86" s="29" t="s">
        <v>3484</v>
      </c>
      <c r="H86" s="29" t="s">
        <v>3411</v>
      </c>
      <c r="I86" s="29" t="s">
        <v>3296</v>
      </c>
      <c r="J86" s="29" t="s">
        <v>3485</v>
      </c>
    </row>
    <row r="87" ht="35" customHeight="1" spans="1:10">
      <c r="A87" s="29"/>
      <c r="B87" s="29" t="s">
        <v>3478</v>
      </c>
      <c r="C87" s="29" t="s">
        <v>3271</v>
      </c>
      <c r="D87" s="29" t="s">
        <v>3300</v>
      </c>
      <c r="E87" s="29" t="s">
        <v>3486</v>
      </c>
      <c r="F87" s="29" t="s">
        <v>3281</v>
      </c>
      <c r="G87" s="29" t="s">
        <v>3458</v>
      </c>
      <c r="H87" s="29" t="s">
        <v>3411</v>
      </c>
      <c r="I87" s="29" t="s">
        <v>3277</v>
      </c>
      <c r="J87" s="29" t="s">
        <v>3487</v>
      </c>
    </row>
    <row r="88" ht="35" customHeight="1" spans="1:10">
      <c r="A88" s="29"/>
      <c r="B88" s="29" t="s">
        <v>3478</v>
      </c>
      <c r="C88" s="29" t="s">
        <v>3283</v>
      </c>
      <c r="D88" s="29" t="s">
        <v>3284</v>
      </c>
      <c r="E88" s="29" t="s">
        <v>3488</v>
      </c>
      <c r="F88" s="29" t="s">
        <v>3281</v>
      </c>
      <c r="G88" s="29" t="s">
        <v>3489</v>
      </c>
      <c r="H88" s="29" t="s">
        <v>3466</v>
      </c>
      <c r="I88" s="29" t="s">
        <v>3277</v>
      </c>
      <c r="J88" s="29" t="s">
        <v>3490</v>
      </c>
    </row>
    <row r="89" ht="35" customHeight="1" spans="1:10">
      <c r="A89" s="29"/>
      <c r="B89" s="29" t="s">
        <v>3478</v>
      </c>
      <c r="C89" s="29" t="s">
        <v>3283</v>
      </c>
      <c r="D89" s="29" t="s">
        <v>3388</v>
      </c>
      <c r="E89" s="29" t="s">
        <v>3491</v>
      </c>
      <c r="F89" s="29" t="s">
        <v>3281</v>
      </c>
      <c r="G89" s="29" t="s">
        <v>3492</v>
      </c>
      <c r="H89" s="29" t="s">
        <v>3466</v>
      </c>
      <c r="I89" s="29" t="s">
        <v>3277</v>
      </c>
      <c r="J89" s="29" t="s">
        <v>3493</v>
      </c>
    </row>
    <row r="90" ht="35" customHeight="1" spans="1:10">
      <c r="A90" s="29"/>
      <c r="B90" s="29" t="s">
        <v>3478</v>
      </c>
      <c r="C90" s="29" t="s">
        <v>3287</v>
      </c>
      <c r="D90" s="29" t="s">
        <v>3288</v>
      </c>
      <c r="E90" s="29" t="s">
        <v>3494</v>
      </c>
      <c r="F90" s="29" t="s">
        <v>3274</v>
      </c>
      <c r="G90" s="29" t="s">
        <v>3286</v>
      </c>
      <c r="H90" s="29" t="s">
        <v>3276</v>
      </c>
      <c r="I90" s="29" t="s">
        <v>3296</v>
      </c>
      <c r="J90" s="29" t="s">
        <v>3495</v>
      </c>
    </row>
    <row r="91" ht="35" customHeight="1" spans="1:10">
      <c r="A91" s="29"/>
      <c r="B91" s="29" t="s">
        <v>3478</v>
      </c>
      <c r="C91" s="29" t="s">
        <v>3287</v>
      </c>
      <c r="D91" s="29" t="s">
        <v>3288</v>
      </c>
      <c r="E91" s="29" t="s">
        <v>3496</v>
      </c>
      <c r="F91" s="29" t="s">
        <v>3274</v>
      </c>
      <c r="G91" s="29" t="s">
        <v>3497</v>
      </c>
      <c r="H91" s="29" t="s">
        <v>3276</v>
      </c>
      <c r="I91" s="29" t="s">
        <v>3296</v>
      </c>
      <c r="J91" s="29" t="s">
        <v>3498</v>
      </c>
    </row>
    <row r="92" ht="35" customHeight="1" spans="1:10">
      <c r="A92" s="29"/>
      <c r="B92" s="29" t="s">
        <v>3478</v>
      </c>
      <c r="C92" s="29" t="s">
        <v>3287</v>
      </c>
      <c r="D92" s="29" t="s">
        <v>3288</v>
      </c>
      <c r="E92" s="29" t="s">
        <v>3499</v>
      </c>
      <c r="F92" s="29" t="s">
        <v>3274</v>
      </c>
      <c r="G92" s="29" t="s">
        <v>3497</v>
      </c>
      <c r="H92" s="29" t="s">
        <v>3276</v>
      </c>
      <c r="I92" s="29" t="s">
        <v>3296</v>
      </c>
      <c r="J92" s="29" t="s">
        <v>3500</v>
      </c>
    </row>
    <row r="93" ht="35" customHeight="1" spans="1:10">
      <c r="A93" s="29"/>
      <c r="B93" s="29" t="s">
        <v>3478</v>
      </c>
      <c r="C93" s="29" t="s">
        <v>3501</v>
      </c>
      <c r="D93" s="29" t="s">
        <v>3502</v>
      </c>
      <c r="E93" s="29" t="s">
        <v>3502</v>
      </c>
      <c r="F93" s="29" t="s">
        <v>3372</v>
      </c>
      <c r="G93" s="29" t="s">
        <v>3503</v>
      </c>
      <c r="H93" s="29" t="s">
        <v>3504</v>
      </c>
      <c r="I93" s="29" t="s">
        <v>3296</v>
      </c>
      <c r="J93" s="29" t="s">
        <v>3505</v>
      </c>
    </row>
    <row r="94" ht="35" customHeight="1" spans="1:10">
      <c r="A94" s="29" t="s">
        <v>3506</v>
      </c>
      <c r="B94" s="29" t="s">
        <v>3507</v>
      </c>
      <c r="C94" s="29" t="s">
        <v>3271</v>
      </c>
      <c r="D94" s="29" t="s">
        <v>3272</v>
      </c>
      <c r="E94" s="29" t="s">
        <v>3508</v>
      </c>
      <c r="F94" s="29" t="s">
        <v>3274</v>
      </c>
      <c r="G94" s="29" t="s">
        <v>3290</v>
      </c>
      <c r="H94" s="29" t="s">
        <v>3346</v>
      </c>
      <c r="I94" s="29" t="s">
        <v>3296</v>
      </c>
      <c r="J94" s="29" t="s">
        <v>3509</v>
      </c>
    </row>
    <row r="95" ht="35" customHeight="1" spans="1:10">
      <c r="A95" s="29"/>
      <c r="B95" s="29" t="s">
        <v>3507</v>
      </c>
      <c r="C95" s="29" t="s">
        <v>3271</v>
      </c>
      <c r="D95" s="29" t="s">
        <v>3300</v>
      </c>
      <c r="E95" s="29" t="s">
        <v>3510</v>
      </c>
      <c r="F95" s="29" t="s">
        <v>3281</v>
      </c>
      <c r="G95" s="29" t="s">
        <v>3458</v>
      </c>
      <c r="H95" s="29" t="s">
        <v>3411</v>
      </c>
      <c r="I95" s="29" t="s">
        <v>3296</v>
      </c>
      <c r="J95" s="29" t="s">
        <v>3511</v>
      </c>
    </row>
    <row r="96" ht="35" customHeight="1" spans="1:10">
      <c r="A96" s="29"/>
      <c r="B96" s="29" t="s">
        <v>3507</v>
      </c>
      <c r="C96" s="29" t="s">
        <v>3283</v>
      </c>
      <c r="D96" s="29" t="s">
        <v>3331</v>
      </c>
      <c r="E96" s="29" t="s">
        <v>3512</v>
      </c>
      <c r="F96" s="29" t="s">
        <v>3274</v>
      </c>
      <c r="G96" s="29" t="s">
        <v>3513</v>
      </c>
      <c r="H96" s="29" t="s">
        <v>3462</v>
      </c>
      <c r="I96" s="29" t="s">
        <v>3296</v>
      </c>
      <c r="J96" s="29" t="s">
        <v>3514</v>
      </c>
    </row>
    <row r="97" ht="35" customHeight="1" spans="1:10">
      <c r="A97" s="29"/>
      <c r="B97" s="29" t="s">
        <v>3507</v>
      </c>
      <c r="C97" s="29" t="s">
        <v>3283</v>
      </c>
      <c r="D97" s="29" t="s">
        <v>3284</v>
      </c>
      <c r="E97" s="29" t="s">
        <v>3515</v>
      </c>
      <c r="F97" s="29" t="s">
        <v>3274</v>
      </c>
      <c r="G97" s="29" t="s">
        <v>3290</v>
      </c>
      <c r="H97" s="29" t="s">
        <v>3276</v>
      </c>
      <c r="I97" s="29" t="s">
        <v>3296</v>
      </c>
      <c r="J97" s="29" t="s">
        <v>3516</v>
      </c>
    </row>
    <row r="98" ht="35" customHeight="1" spans="1:10">
      <c r="A98" s="29"/>
      <c r="B98" s="29" t="s">
        <v>3507</v>
      </c>
      <c r="C98" s="29" t="s">
        <v>3287</v>
      </c>
      <c r="D98" s="29" t="s">
        <v>3288</v>
      </c>
      <c r="E98" s="29" t="s">
        <v>3517</v>
      </c>
      <c r="F98" s="29" t="s">
        <v>3274</v>
      </c>
      <c r="G98" s="29" t="s">
        <v>3290</v>
      </c>
      <c r="H98" s="29" t="s">
        <v>3276</v>
      </c>
      <c r="I98" s="29" t="s">
        <v>3296</v>
      </c>
      <c r="J98" s="29" t="s">
        <v>3518</v>
      </c>
    </row>
    <row r="99" ht="35" customHeight="1" spans="1:10">
      <c r="A99" s="29"/>
      <c r="B99" s="29" t="s">
        <v>3507</v>
      </c>
      <c r="C99" s="29" t="s">
        <v>3287</v>
      </c>
      <c r="D99" s="29" t="s">
        <v>3288</v>
      </c>
      <c r="E99" s="29" t="s">
        <v>3519</v>
      </c>
      <c r="F99" s="29" t="s">
        <v>3274</v>
      </c>
      <c r="G99" s="29" t="s">
        <v>3275</v>
      </c>
      <c r="H99" s="29" t="s">
        <v>3276</v>
      </c>
      <c r="I99" s="29" t="s">
        <v>3296</v>
      </c>
      <c r="J99" s="29" t="s">
        <v>3520</v>
      </c>
    </row>
    <row r="100" ht="35" customHeight="1" spans="1:10">
      <c r="A100" s="29" t="s">
        <v>3521</v>
      </c>
      <c r="B100" s="29" t="s">
        <v>3522</v>
      </c>
      <c r="C100" s="29" t="s">
        <v>3271</v>
      </c>
      <c r="D100" s="29" t="s">
        <v>3272</v>
      </c>
      <c r="E100" s="29" t="s">
        <v>3523</v>
      </c>
      <c r="F100" s="29" t="s">
        <v>3274</v>
      </c>
      <c r="G100" s="29" t="s">
        <v>3275</v>
      </c>
      <c r="H100" s="29" t="s">
        <v>3448</v>
      </c>
      <c r="I100" s="29" t="s">
        <v>3296</v>
      </c>
      <c r="J100" s="29" t="s">
        <v>3524</v>
      </c>
    </row>
    <row r="101" ht="35" customHeight="1" spans="1:10">
      <c r="A101" s="29"/>
      <c r="B101" s="29" t="s">
        <v>3525</v>
      </c>
      <c r="C101" s="29" t="s">
        <v>3271</v>
      </c>
      <c r="D101" s="29" t="s">
        <v>3272</v>
      </c>
      <c r="E101" s="29" t="s">
        <v>3526</v>
      </c>
      <c r="F101" s="29" t="s">
        <v>3274</v>
      </c>
      <c r="G101" s="29" t="s">
        <v>3527</v>
      </c>
      <c r="H101" s="29" t="s">
        <v>3448</v>
      </c>
      <c r="I101" s="29" t="s">
        <v>3296</v>
      </c>
      <c r="J101" s="29" t="s">
        <v>3528</v>
      </c>
    </row>
    <row r="102" ht="35" customHeight="1" spans="1:10">
      <c r="A102" s="29"/>
      <c r="B102" s="29" t="s">
        <v>3525</v>
      </c>
      <c r="C102" s="29" t="s">
        <v>3271</v>
      </c>
      <c r="D102" s="29" t="s">
        <v>3272</v>
      </c>
      <c r="E102" s="29" t="s">
        <v>3529</v>
      </c>
      <c r="F102" s="29" t="s">
        <v>3274</v>
      </c>
      <c r="G102" s="29" t="s">
        <v>3282</v>
      </c>
      <c r="H102" s="29" t="s">
        <v>3448</v>
      </c>
      <c r="I102" s="29" t="s">
        <v>3296</v>
      </c>
      <c r="J102" s="29" t="s">
        <v>3530</v>
      </c>
    </row>
    <row r="103" ht="35" customHeight="1" spans="1:10">
      <c r="A103" s="29"/>
      <c r="B103" s="29" t="s">
        <v>3525</v>
      </c>
      <c r="C103" s="29" t="s">
        <v>3271</v>
      </c>
      <c r="D103" s="29" t="s">
        <v>3279</v>
      </c>
      <c r="E103" s="29" t="s">
        <v>3531</v>
      </c>
      <c r="F103" s="29" t="s">
        <v>3281</v>
      </c>
      <c r="G103" s="29" t="s">
        <v>3290</v>
      </c>
      <c r="H103" s="29" t="s">
        <v>3532</v>
      </c>
      <c r="I103" s="29" t="s">
        <v>3296</v>
      </c>
      <c r="J103" s="29" t="s">
        <v>3533</v>
      </c>
    </row>
    <row r="104" ht="35" customHeight="1" spans="1:10">
      <c r="A104" s="29"/>
      <c r="B104" s="29" t="s">
        <v>3525</v>
      </c>
      <c r="C104" s="29" t="s">
        <v>3271</v>
      </c>
      <c r="D104" s="29" t="s">
        <v>3300</v>
      </c>
      <c r="E104" s="29" t="s">
        <v>3534</v>
      </c>
      <c r="F104" s="29" t="s">
        <v>3281</v>
      </c>
      <c r="G104" s="29" t="s">
        <v>3458</v>
      </c>
      <c r="H104" s="29" t="s">
        <v>3411</v>
      </c>
      <c r="I104" s="29" t="s">
        <v>3277</v>
      </c>
      <c r="J104" s="29" t="s">
        <v>3535</v>
      </c>
    </row>
    <row r="105" ht="35" customHeight="1" spans="1:10">
      <c r="A105" s="29"/>
      <c r="B105" s="29" t="s">
        <v>3525</v>
      </c>
      <c r="C105" s="29" t="s">
        <v>3283</v>
      </c>
      <c r="D105" s="29" t="s">
        <v>3284</v>
      </c>
      <c r="E105" s="29" t="s">
        <v>3536</v>
      </c>
      <c r="F105" s="29" t="s">
        <v>3274</v>
      </c>
      <c r="G105" s="29" t="s">
        <v>3537</v>
      </c>
      <c r="H105" s="29" t="s">
        <v>3466</v>
      </c>
      <c r="I105" s="29" t="s">
        <v>3277</v>
      </c>
      <c r="J105" s="29" t="s">
        <v>3538</v>
      </c>
    </row>
    <row r="106" ht="35" customHeight="1" spans="1:10">
      <c r="A106" s="29"/>
      <c r="B106" s="29" t="s">
        <v>3525</v>
      </c>
      <c r="C106" s="29" t="s">
        <v>3283</v>
      </c>
      <c r="D106" s="29" t="s">
        <v>3388</v>
      </c>
      <c r="E106" s="29" t="s">
        <v>3539</v>
      </c>
      <c r="F106" s="29" t="s">
        <v>3281</v>
      </c>
      <c r="G106" s="29" t="s">
        <v>3489</v>
      </c>
      <c r="H106" s="29" t="s">
        <v>3466</v>
      </c>
      <c r="I106" s="29" t="s">
        <v>3277</v>
      </c>
      <c r="J106" s="29" t="s">
        <v>3539</v>
      </c>
    </row>
    <row r="107" ht="35" customHeight="1" spans="1:10">
      <c r="A107" s="29"/>
      <c r="B107" s="29" t="s">
        <v>3525</v>
      </c>
      <c r="C107" s="29" t="s">
        <v>3287</v>
      </c>
      <c r="D107" s="29" t="s">
        <v>3288</v>
      </c>
      <c r="E107" s="29" t="s">
        <v>3540</v>
      </c>
      <c r="F107" s="29" t="s">
        <v>3274</v>
      </c>
      <c r="G107" s="29" t="s">
        <v>3290</v>
      </c>
      <c r="H107" s="29" t="s">
        <v>3276</v>
      </c>
      <c r="I107" s="29" t="s">
        <v>3296</v>
      </c>
      <c r="J107" s="29" t="s">
        <v>3541</v>
      </c>
    </row>
    <row r="108" ht="35" customHeight="1" spans="1:10">
      <c r="A108" s="29"/>
      <c r="B108" s="29" t="s">
        <v>3525</v>
      </c>
      <c r="C108" s="29" t="s">
        <v>3287</v>
      </c>
      <c r="D108" s="29" t="s">
        <v>3288</v>
      </c>
      <c r="E108" s="29" t="s">
        <v>3542</v>
      </c>
      <c r="F108" s="29" t="s">
        <v>3274</v>
      </c>
      <c r="G108" s="29" t="s">
        <v>3290</v>
      </c>
      <c r="H108" s="29" t="s">
        <v>3276</v>
      </c>
      <c r="I108" s="29" t="s">
        <v>3296</v>
      </c>
      <c r="J108" s="29" t="s">
        <v>3543</v>
      </c>
    </row>
    <row r="109" ht="35" customHeight="1" spans="1:10">
      <c r="A109" s="29"/>
      <c r="B109" s="29" t="s">
        <v>3525</v>
      </c>
      <c r="C109" s="29" t="s">
        <v>3287</v>
      </c>
      <c r="D109" s="29" t="s">
        <v>3288</v>
      </c>
      <c r="E109" s="29" t="s">
        <v>3544</v>
      </c>
      <c r="F109" s="29" t="s">
        <v>3274</v>
      </c>
      <c r="G109" s="29" t="s">
        <v>3275</v>
      </c>
      <c r="H109" s="29" t="s">
        <v>3276</v>
      </c>
      <c r="I109" s="29" t="s">
        <v>3296</v>
      </c>
      <c r="J109" s="29" t="s">
        <v>3545</v>
      </c>
    </row>
    <row r="110" ht="35" customHeight="1" spans="1:10">
      <c r="A110" s="31" t="s">
        <v>3546</v>
      </c>
      <c r="B110" s="29"/>
      <c r="C110" s="29"/>
      <c r="D110" s="29"/>
      <c r="E110" s="29"/>
      <c r="F110" s="29"/>
      <c r="G110" s="29"/>
      <c r="H110" s="29"/>
      <c r="I110" s="29"/>
      <c r="J110" s="29"/>
    </row>
    <row r="111" ht="35" customHeight="1" spans="1:10">
      <c r="A111" s="29" t="s">
        <v>3547</v>
      </c>
      <c r="B111" s="29" t="s">
        <v>3548</v>
      </c>
      <c r="C111" s="29" t="s">
        <v>3271</v>
      </c>
      <c r="D111" s="29" t="s">
        <v>3300</v>
      </c>
      <c r="E111" s="29" t="s">
        <v>3549</v>
      </c>
      <c r="F111" s="29" t="s">
        <v>3274</v>
      </c>
      <c r="G111" s="29" t="s">
        <v>3282</v>
      </c>
      <c r="H111" s="29" t="s">
        <v>3276</v>
      </c>
      <c r="I111" s="29" t="s">
        <v>3296</v>
      </c>
      <c r="J111" s="29" t="s">
        <v>3550</v>
      </c>
    </row>
    <row r="112" ht="35" customHeight="1" spans="1:10">
      <c r="A112" s="29"/>
      <c r="B112" s="29" t="s">
        <v>3548</v>
      </c>
      <c r="C112" s="29" t="s">
        <v>3283</v>
      </c>
      <c r="D112" s="29" t="s">
        <v>3284</v>
      </c>
      <c r="E112" s="29" t="s">
        <v>3551</v>
      </c>
      <c r="F112" s="29" t="s">
        <v>3274</v>
      </c>
      <c r="G112" s="29" t="s">
        <v>3552</v>
      </c>
      <c r="H112" s="29"/>
      <c r="I112" s="29" t="s">
        <v>3277</v>
      </c>
      <c r="J112" s="29" t="s">
        <v>3553</v>
      </c>
    </row>
    <row r="113" ht="35" customHeight="1" spans="1:10">
      <c r="A113" s="29"/>
      <c r="B113" s="29" t="s">
        <v>3548</v>
      </c>
      <c r="C113" s="29" t="s">
        <v>3287</v>
      </c>
      <c r="D113" s="29" t="s">
        <v>3288</v>
      </c>
      <c r="E113" s="29" t="s">
        <v>3341</v>
      </c>
      <c r="F113" s="29" t="s">
        <v>3274</v>
      </c>
      <c r="G113" s="29" t="s">
        <v>3311</v>
      </c>
      <c r="H113" s="29" t="s">
        <v>3276</v>
      </c>
      <c r="I113" s="29" t="s">
        <v>3296</v>
      </c>
      <c r="J113" s="29" t="s">
        <v>3554</v>
      </c>
    </row>
    <row r="114" ht="35" customHeight="1" spans="1:10">
      <c r="A114" s="31" t="s">
        <v>3555</v>
      </c>
      <c r="B114" s="29"/>
      <c r="C114" s="29"/>
      <c r="D114" s="29"/>
      <c r="E114" s="29"/>
      <c r="F114" s="29"/>
      <c r="G114" s="29"/>
      <c r="H114" s="29"/>
      <c r="I114" s="29"/>
      <c r="J114" s="29"/>
    </row>
    <row r="115" ht="35" customHeight="1" spans="1:10">
      <c r="A115" s="29" t="s">
        <v>3556</v>
      </c>
      <c r="B115" s="29" t="s">
        <v>3557</v>
      </c>
      <c r="C115" s="29" t="s">
        <v>3271</v>
      </c>
      <c r="D115" s="29" t="s">
        <v>3272</v>
      </c>
      <c r="E115" s="29" t="s">
        <v>3558</v>
      </c>
      <c r="F115" s="29" t="s">
        <v>3281</v>
      </c>
      <c r="G115" s="29" t="s">
        <v>3282</v>
      </c>
      <c r="H115" s="29" t="s">
        <v>3276</v>
      </c>
      <c r="I115" s="29" t="s">
        <v>3277</v>
      </c>
      <c r="J115" s="29" t="s">
        <v>3559</v>
      </c>
    </row>
    <row r="116" ht="35" customHeight="1" spans="1:10">
      <c r="A116" s="29"/>
      <c r="B116" s="29" t="s">
        <v>3557</v>
      </c>
      <c r="C116" s="29" t="s">
        <v>3271</v>
      </c>
      <c r="D116" s="29" t="s">
        <v>3279</v>
      </c>
      <c r="E116" s="29" t="s">
        <v>3560</v>
      </c>
      <c r="F116" s="29" t="s">
        <v>3281</v>
      </c>
      <c r="G116" s="29" t="s">
        <v>3282</v>
      </c>
      <c r="H116" s="29" t="s">
        <v>3276</v>
      </c>
      <c r="I116" s="29" t="s">
        <v>3277</v>
      </c>
      <c r="J116" s="29" t="s">
        <v>3561</v>
      </c>
    </row>
    <row r="117" ht="35" customHeight="1" spans="1:10">
      <c r="A117" s="29"/>
      <c r="B117" s="29" t="s">
        <v>3557</v>
      </c>
      <c r="C117" s="29" t="s">
        <v>3283</v>
      </c>
      <c r="D117" s="29" t="s">
        <v>3284</v>
      </c>
      <c r="E117" s="29" t="s">
        <v>3562</v>
      </c>
      <c r="F117" s="29" t="s">
        <v>3281</v>
      </c>
      <c r="G117" s="29" t="s">
        <v>3282</v>
      </c>
      <c r="H117" s="29" t="s">
        <v>3276</v>
      </c>
      <c r="I117" s="29" t="s">
        <v>3277</v>
      </c>
      <c r="J117" s="29" t="s">
        <v>3563</v>
      </c>
    </row>
    <row r="118" ht="35" customHeight="1" spans="1:10">
      <c r="A118" s="29"/>
      <c r="B118" s="29" t="s">
        <v>3557</v>
      </c>
      <c r="C118" s="29" t="s">
        <v>3283</v>
      </c>
      <c r="D118" s="29" t="s">
        <v>3388</v>
      </c>
      <c r="E118" s="29" t="s">
        <v>3564</v>
      </c>
      <c r="F118" s="29" t="s">
        <v>3281</v>
      </c>
      <c r="G118" s="29" t="s">
        <v>3282</v>
      </c>
      <c r="H118" s="29" t="s">
        <v>3276</v>
      </c>
      <c r="I118" s="29" t="s">
        <v>3277</v>
      </c>
      <c r="J118" s="29" t="s">
        <v>3564</v>
      </c>
    </row>
    <row r="119" ht="35" customHeight="1" spans="1:10">
      <c r="A119" s="29"/>
      <c r="B119" s="29" t="s">
        <v>3557</v>
      </c>
      <c r="C119" s="29" t="s">
        <v>3287</v>
      </c>
      <c r="D119" s="29" t="s">
        <v>3288</v>
      </c>
      <c r="E119" s="29" t="s">
        <v>3565</v>
      </c>
      <c r="F119" s="29" t="s">
        <v>3281</v>
      </c>
      <c r="G119" s="29" t="s">
        <v>3282</v>
      </c>
      <c r="H119" s="29" t="s">
        <v>3276</v>
      </c>
      <c r="I119" s="29" t="s">
        <v>3277</v>
      </c>
      <c r="J119" s="29" t="s">
        <v>3566</v>
      </c>
    </row>
    <row r="120" ht="35" customHeight="1" spans="1:10">
      <c r="A120" s="29" t="s">
        <v>3567</v>
      </c>
      <c r="B120" s="29" t="s">
        <v>3568</v>
      </c>
      <c r="C120" s="29" t="s">
        <v>3271</v>
      </c>
      <c r="D120" s="29" t="s">
        <v>3272</v>
      </c>
      <c r="E120" s="29" t="s">
        <v>3569</v>
      </c>
      <c r="F120" s="29" t="s">
        <v>3281</v>
      </c>
      <c r="G120" s="29" t="s">
        <v>3570</v>
      </c>
      <c r="H120" s="29" t="s">
        <v>3571</v>
      </c>
      <c r="I120" s="29" t="s">
        <v>3277</v>
      </c>
      <c r="J120" s="29" t="s">
        <v>3572</v>
      </c>
    </row>
    <row r="121" ht="35" customHeight="1" spans="1:10">
      <c r="A121" s="29"/>
      <c r="B121" s="29" t="s">
        <v>3568</v>
      </c>
      <c r="C121" s="29" t="s">
        <v>3271</v>
      </c>
      <c r="D121" s="29" t="s">
        <v>3279</v>
      </c>
      <c r="E121" s="29" t="s">
        <v>3573</v>
      </c>
      <c r="F121" s="29" t="s">
        <v>3281</v>
      </c>
      <c r="G121" s="29" t="s">
        <v>3282</v>
      </c>
      <c r="H121" s="29" t="s">
        <v>3276</v>
      </c>
      <c r="I121" s="29" t="s">
        <v>3277</v>
      </c>
      <c r="J121" s="29" t="s">
        <v>3574</v>
      </c>
    </row>
    <row r="122" ht="35" customHeight="1" spans="1:10">
      <c r="A122" s="29"/>
      <c r="B122" s="29" t="s">
        <v>3568</v>
      </c>
      <c r="C122" s="29" t="s">
        <v>3283</v>
      </c>
      <c r="D122" s="29" t="s">
        <v>3284</v>
      </c>
      <c r="E122" s="29" t="s">
        <v>3575</v>
      </c>
      <c r="F122" s="29" t="s">
        <v>3281</v>
      </c>
      <c r="G122" s="29" t="s">
        <v>3282</v>
      </c>
      <c r="H122" s="29" t="s">
        <v>3276</v>
      </c>
      <c r="I122" s="29" t="s">
        <v>3277</v>
      </c>
      <c r="J122" s="29" t="s">
        <v>3576</v>
      </c>
    </row>
    <row r="123" ht="35" customHeight="1" spans="1:10">
      <c r="A123" s="29"/>
      <c r="B123" s="29" t="s">
        <v>3568</v>
      </c>
      <c r="C123" s="29" t="s">
        <v>3283</v>
      </c>
      <c r="D123" s="29" t="s">
        <v>3388</v>
      </c>
      <c r="E123" s="29" t="s">
        <v>3577</v>
      </c>
      <c r="F123" s="29" t="s">
        <v>3281</v>
      </c>
      <c r="G123" s="29" t="s">
        <v>3282</v>
      </c>
      <c r="H123" s="29" t="s">
        <v>3276</v>
      </c>
      <c r="I123" s="29" t="s">
        <v>3277</v>
      </c>
      <c r="J123" s="29" t="s">
        <v>3578</v>
      </c>
    </row>
    <row r="124" ht="35" customHeight="1" spans="1:10">
      <c r="A124" s="29"/>
      <c r="B124" s="29" t="s">
        <v>3568</v>
      </c>
      <c r="C124" s="29" t="s">
        <v>3287</v>
      </c>
      <c r="D124" s="29" t="s">
        <v>3288</v>
      </c>
      <c r="E124" s="29" t="s">
        <v>3579</v>
      </c>
      <c r="F124" s="29" t="s">
        <v>3274</v>
      </c>
      <c r="G124" s="29" t="s">
        <v>3311</v>
      </c>
      <c r="H124" s="29" t="s">
        <v>3276</v>
      </c>
      <c r="I124" s="29" t="s">
        <v>3277</v>
      </c>
      <c r="J124" s="29" t="s">
        <v>3579</v>
      </c>
    </row>
    <row r="125" ht="35" customHeight="1" spans="1:10">
      <c r="A125" s="29" t="s">
        <v>3580</v>
      </c>
      <c r="B125" s="29" t="s">
        <v>3581</v>
      </c>
      <c r="C125" s="29" t="s">
        <v>3271</v>
      </c>
      <c r="D125" s="29" t="s">
        <v>3272</v>
      </c>
      <c r="E125" s="29" t="s">
        <v>3558</v>
      </c>
      <c r="F125" s="29" t="s">
        <v>3281</v>
      </c>
      <c r="G125" s="29" t="s">
        <v>3282</v>
      </c>
      <c r="H125" s="29" t="s">
        <v>3276</v>
      </c>
      <c r="I125" s="29" t="s">
        <v>3277</v>
      </c>
      <c r="J125" s="29" t="s">
        <v>3559</v>
      </c>
    </row>
    <row r="126" ht="35" customHeight="1" spans="1:10">
      <c r="A126" s="29"/>
      <c r="B126" s="29" t="s">
        <v>3582</v>
      </c>
      <c r="C126" s="29" t="s">
        <v>3271</v>
      </c>
      <c r="D126" s="29" t="s">
        <v>3279</v>
      </c>
      <c r="E126" s="29" t="s">
        <v>3560</v>
      </c>
      <c r="F126" s="29" t="s">
        <v>3281</v>
      </c>
      <c r="G126" s="29" t="s">
        <v>3282</v>
      </c>
      <c r="H126" s="29" t="s">
        <v>3276</v>
      </c>
      <c r="I126" s="29" t="s">
        <v>3277</v>
      </c>
      <c r="J126" s="29" t="s">
        <v>3561</v>
      </c>
    </row>
    <row r="127" ht="35" customHeight="1" spans="1:10">
      <c r="A127" s="29"/>
      <c r="B127" s="29" t="s">
        <v>3582</v>
      </c>
      <c r="C127" s="29" t="s">
        <v>3283</v>
      </c>
      <c r="D127" s="29" t="s">
        <v>3331</v>
      </c>
      <c r="E127" s="29" t="s">
        <v>3583</v>
      </c>
      <c r="F127" s="29" t="s">
        <v>3281</v>
      </c>
      <c r="G127" s="29" t="s">
        <v>3282</v>
      </c>
      <c r="H127" s="29" t="s">
        <v>3276</v>
      </c>
      <c r="I127" s="29" t="s">
        <v>3277</v>
      </c>
      <c r="J127" s="29" t="s">
        <v>3583</v>
      </c>
    </row>
    <row r="128" ht="35" customHeight="1" spans="1:10">
      <c r="A128" s="29"/>
      <c r="B128" s="29" t="s">
        <v>3582</v>
      </c>
      <c r="C128" s="29" t="s">
        <v>3283</v>
      </c>
      <c r="D128" s="29" t="s">
        <v>3284</v>
      </c>
      <c r="E128" s="29" t="s">
        <v>3285</v>
      </c>
      <c r="F128" s="29" t="s">
        <v>3281</v>
      </c>
      <c r="G128" s="29" t="s">
        <v>3282</v>
      </c>
      <c r="H128" s="29" t="s">
        <v>3276</v>
      </c>
      <c r="I128" s="29" t="s">
        <v>3277</v>
      </c>
      <c r="J128" s="29" t="s">
        <v>3584</v>
      </c>
    </row>
    <row r="129" ht="35" customHeight="1" spans="1:10">
      <c r="A129" s="29"/>
      <c r="B129" s="29" t="s">
        <v>3582</v>
      </c>
      <c r="C129" s="29" t="s">
        <v>3283</v>
      </c>
      <c r="D129" s="29" t="s">
        <v>3284</v>
      </c>
      <c r="E129" s="29" t="s">
        <v>3585</v>
      </c>
      <c r="F129" s="29" t="s">
        <v>3281</v>
      </c>
      <c r="G129" s="29" t="s">
        <v>3282</v>
      </c>
      <c r="H129" s="29" t="s">
        <v>3276</v>
      </c>
      <c r="I129" s="29" t="s">
        <v>3277</v>
      </c>
      <c r="J129" s="29" t="s">
        <v>3586</v>
      </c>
    </row>
    <row r="130" ht="35" customHeight="1" spans="1:10">
      <c r="A130" s="29"/>
      <c r="B130" s="29" t="s">
        <v>3582</v>
      </c>
      <c r="C130" s="29" t="s">
        <v>3283</v>
      </c>
      <c r="D130" s="29" t="s">
        <v>3284</v>
      </c>
      <c r="E130" s="29" t="s">
        <v>3587</v>
      </c>
      <c r="F130" s="29" t="s">
        <v>3281</v>
      </c>
      <c r="G130" s="29" t="s">
        <v>3282</v>
      </c>
      <c r="H130" s="29" t="s">
        <v>3276</v>
      </c>
      <c r="I130" s="29" t="s">
        <v>3277</v>
      </c>
      <c r="J130" s="29" t="s">
        <v>3588</v>
      </c>
    </row>
    <row r="131" ht="35" customHeight="1" spans="1:10">
      <c r="A131" s="29"/>
      <c r="B131" s="29" t="s">
        <v>3582</v>
      </c>
      <c r="C131" s="29" t="s">
        <v>3283</v>
      </c>
      <c r="D131" s="29" t="s">
        <v>3284</v>
      </c>
      <c r="E131" s="29" t="s">
        <v>3563</v>
      </c>
      <c r="F131" s="29" t="s">
        <v>3281</v>
      </c>
      <c r="G131" s="29" t="s">
        <v>3282</v>
      </c>
      <c r="H131" s="29" t="s">
        <v>3276</v>
      </c>
      <c r="I131" s="29" t="s">
        <v>3277</v>
      </c>
      <c r="J131" s="29" t="s">
        <v>3563</v>
      </c>
    </row>
    <row r="132" ht="35" customHeight="1" spans="1:10">
      <c r="A132" s="29"/>
      <c r="B132" s="29" t="s">
        <v>3582</v>
      </c>
      <c r="C132" s="29" t="s">
        <v>3287</v>
      </c>
      <c r="D132" s="29" t="s">
        <v>3288</v>
      </c>
      <c r="E132" s="29" t="s">
        <v>3589</v>
      </c>
      <c r="F132" s="29" t="s">
        <v>3281</v>
      </c>
      <c r="G132" s="29" t="s">
        <v>3282</v>
      </c>
      <c r="H132" s="29" t="s">
        <v>3276</v>
      </c>
      <c r="I132" s="29" t="s">
        <v>3277</v>
      </c>
      <c r="J132" s="29" t="s">
        <v>3589</v>
      </c>
    </row>
    <row r="133" ht="35" customHeight="1" spans="1:10">
      <c r="A133" s="31" t="s">
        <v>3590</v>
      </c>
      <c r="B133" s="29"/>
      <c r="C133" s="29"/>
      <c r="D133" s="29"/>
      <c r="E133" s="29"/>
      <c r="F133" s="29"/>
      <c r="G133" s="29"/>
      <c r="H133" s="29"/>
      <c r="I133" s="29"/>
      <c r="J133" s="29"/>
    </row>
    <row r="134" ht="35" customHeight="1" spans="1:10">
      <c r="A134" s="29" t="s">
        <v>3591</v>
      </c>
      <c r="B134" s="29" t="s">
        <v>3592</v>
      </c>
      <c r="C134" s="29" t="s">
        <v>3271</v>
      </c>
      <c r="D134" s="29" t="s">
        <v>3272</v>
      </c>
      <c r="E134" s="29" t="s">
        <v>3593</v>
      </c>
      <c r="F134" s="29" t="s">
        <v>3281</v>
      </c>
      <c r="G134" s="29" t="s">
        <v>3594</v>
      </c>
      <c r="H134" s="29" t="s">
        <v>3295</v>
      </c>
      <c r="I134" s="29" t="s">
        <v>3296</v>
      </c>
      <c r="J134" s="29" t="s">
        <v>3595</v>
      </c>
    </row>
    <row r="135" ht="35" customHeight="1" spans="1:10">
      <c r="A135" s="29"/>
      <c r="B135" s="29" t="s">
        <v>3592</v>
      </c>
      <c r="C135" s="29" t="s">
        <v>3271</v>
      </c>
      <c r="D135" s="29" t="s">
        <v>3279</v>
      </c>
      <c r="E135" s="29" t="s">
        <v>3596</v>
      </c>
      <c r="F135" s="29" t="s">
        <v>3274</v>
      </c>
      <c r="G135" s="29" t="s">
        <v>3597</v>
      </c>
      <c r="H135" s="29" t="s">
        <v>3276</v>
      </c>
      <c r="I135" s="29" t="s">
        <v>3277</v>
      </c>
      <c r="J135" s="29" t="s">
        <v>3598</v>
      </c>
    </row>
    <row r="136" ht="35" customHeight="1" spans="1:10">
      <c r="A136" s="29"/>
      <c r="B136" s="29" t="s">
        <v>3592</v>
      </c>
      <c r="C136" s="29" t="s">
        <v>3271</v>
      </c>
      <c r="D136" s="29" t="s">
        <v>3300</v>
      </c>
      <c r="E136" s="29" t="s">
        <v>3599</v>
      </c>
      <c r="F136" s="29" t="s">
        <v>3274</v>
      </c>
      <c r="G136" s="29" t="s">
        <v>3600</v>
      </c>
      <c r="H136" s="29" t="s">
        <v>3276</v>
      </c>
      <c r="I136" s="29" t="s">
        <v>3277</v>
      </c>
      <c r="J136" s="29" t="s">
        <v>3601</v>
      </c>
    </row>
    <row r="137" ht="35" customHeight="1" spans="1:10">
      <c r="A137" s="29"/>
      <c r="B137" s="29" t="s">
        <v>3592</v>
      </c>
      <c r="C137" s="29" t="s">
        <v>3283</v>
      </c>
      <c r="D137" s="29" t="s">
        <v>3284</v>
      </c>
      <c r="E137" s="29" t="s">
        <v>3602</v>
      </c>
      <c r="F137" s="29" t="s">
        <v>3274</v>
      </c>
      <c r="G137" s="29" t="s">
        <v>3275</v>
      </c>
      <c r="H137" s="29" t="s">
        <v>3276</v>
      </c>
      <c r="I137" s="29" t="s">
        <v>3277</v>
      </c>
      <c r="J137" s="29" t="s">
        <v>3603</v>
      </c>
    </row>
    <row r="138" ht="35" customHeight="1" spans="1:10">
      <c r="A138" s="29"/>
      <c r="B138" s="29" t="s">
        <v>3592</v>
      </c>
      <c r="C138" s="29" t="s">
        <v>3283</v>
      </c>
      <c r="D138" s="29" t="s">
        <v>3604</v>
      </c>
      <c r="E138" s="29" t="s">
        <v>3605</v>
      </c>
      <c r="F138" s="29" t="s">
        <v>3274</v>
      </c>
      <c r="G138" s="29" t="s">
        <v>3275</v>
      </c>
      <c r="H138" s="29" t="s">
        <v>3276</v>
      </c>
      <c r="I138" s="29" t="s">
        <v>3277</v>
      </c>
      <c r="J138" s="29" t="s">
        <v>3603</v>
      </c>
    </row>
    <row r="139" ht="35" customHeight="1" spans="1:10">
      <c r="A139" s="29"/>
      <c r="B139" s="29" t="s">
        <v>3592</v>
      </c>
      <c r="C139" s="29" t="s">
        <v>3283</v>
      </c>
      <c r="D139" s="29" t="s">
        <v>3388</v>
      </c>
      <c r="E139" s="29" t="s">
        <v>3606</v>
      </c>
      <c r="F139" s="29" t="s">
        <v>3274</v>
      </c>
      <c r="G139" s="29" t="s">
        <v>3600</v>
      </c>
      <c r="H139" s="29" t="s">
        <v>3276</v>
      </c>
      <c r="I139" s="29" t="s">
        <v>3296</v>
      </c>
      <c r="J139" s="29" t="s">
        <v>3607</v>
      </c>
    </row>
    <row r="140" ht="35" customHeight="1" spans="1:10">
      <c r="A140" s="29"/>
      <c r="B140" s="29" t="s">
        <v>3592</v>
      </c>
      <c r="C140" s="29" t="s">
        <v>3287</v>
      </c>
      <c r="D140" s="29" t="s">
        <v>3288</v>
      </c>
      <c r="E140" s="29" t="s">
        <v>3608</v>
      </c>
      <c r="F140" s="29" t="s">
        <v>3274</v>
      </c>
      <c r="G140" s="29" t="s">
        <v>3600</v>
      </c>
      <c r="H140" s="29" t="s">
        <v>3276</v>
      </c>
      <c r="I140" s="29" t="s">
        <v>3296</v>
      </c>
      <c r="J140" s="29" t="s">
        <v>3609</v>
      </c>
    </row>
    <row r="141" ht="35" customHeight="1" spans="1:10">
      <c r="A141" s="29"/>
      <c r="B141" s="29" t="s">
        <v>3592</v>
      </c>
      <c r="C141" s="29" t="s">
        <v>3501</v>
      </c>
      <c r="D141" s="29" t="s">
        <v>3610</v>
      </c>
      <c r="E141" s="29" t="s">
        <v>3605</v>
      </c>
      <c r="F141" s="29" t="s">
        <v>3274</v>
      </c>
      <c r="G141" s="29" t="s">
        <v>3275</v>
      </c>
      <c r="H141" s="29" t="s">
        <v>3276</v>
      </c>
      <c r="I141" s="29" t="s">
        <v>3296</v>
      </c>
      <c r="J141" s="29" t="s">
        <v>3603</v>
      </c>
    </row>
    <row r="142" ht="35" customHeight="1" spans="1:10">
      <c r="A142" s="29" t="s">
        <v>3611</v>
      </c>
      <c r="B142" s="29" t="s">
        <v>3612</v>
      </c>
      <c r="C142" s="29" t="s">
        <v>3271</v>
      </c>
      <c r="D142" s="29" t="s">
        <v>3272</v>
      </c>
      <c r="E142" s="29" t="s">
        <v>3613</v>
      </c>
      <c r="F142" s="29" t="s">
        <v>3281</v>
      </c>
      <c r="G142" s="29" t="s">
        <v>3282</v>
      </c>
      <c r="H142" s="29" t="s">
        <v>3276</v>
      </c>
      <c r="I142" s="29" t="s">
        <v>3277</v>
      </c>
      <c r="J142" s="29" t="s">
        <v>3613</v>
      </c>
    </row>
    <row r="143" ht="35" customHeight="1" spans="1:10">
      <c r="A143" s="29"/>
      <c r="B143" s="29" t="s">
        <v>3612</v>
      </c>
      <c r="C143" s="29" t="s">
        <v>3271</v>
      </c>
      <c r="D143" s="29" t="s">
        <v>3279</v>
      </c>
      <c r="E143" s="29" t="s">
        <v>3614</v>
      </c>
      <c r="F143" s="29" t="s">
        <v>3281</v>
      </c>
      <c r="G143" s="29" t="s">
        <v>3282</v>
      </c>
      <c r="H143" s="29" t="s">
        <v>3276</v>
      </c>
      <c r="I143" s="29" t="s">
        <v>3277</v>
      </c>
      <c r="J143" s="29" t="s">
        <v>3614</v>
      </c>
    </row>
    <row r="144" ht="35" customHeight="1" spans="1:10">
      <c r="A144" s="29"/>
      <c r="B144" s="29" t="s">
        <v>3612</v>
      </c>
      <c r="C144" s="29" t="s">
        <v>3271</v>
      </c>
      <c r="D144" s="29" t="s">
        <v>3300</v>
      </c>
      <c r="E144" s="29" t="s">
        <v>3615</v>
      </c>
      <c r="F144" s="29" t="s">
        <v>3281</v>
      </c>
      <c r="G144" s="29" t="s">
        <v>3616</v>
      </c>
      <c r="H144" s="29" t="s">
        <v>3411</v>
      </c>
      <c r="I144" s="29" t="s">
        <v>3296</v>
      </c>
      <c r="J144" s="29" t="s">
        <v>3617</v>
      </c>
    </row>
    <row r="145" ht="35" customHeight="1" spans="1:10">
      <c r="A145" s="29"/>
      <c r="B145" s="29" t="s">
        <v>3612</v>
      </c>
      <c r="C145" s="29" t="s">
        <v>3283</v>
      </c>
      <c r="D145" s="29" t="s">
        <v>3331</v>
      </c>
      <c r="E145" s="29" t="s">
        <v>3618</v>
      </c>
      <c r="F145" s="29" t="s">
        <v>3281</v>
      </c>
      <c r="G145" s="29" t="s">
        <v>3455</v>
      </c>
      <c r="H145" s="29" t="s">
        <v>3462</v>
      </c>
      <c r="I145" s="29" t="s">
        <v>3277</v>
      </c>
      <c r="J145" s="29" t="s">
        <v>3619</v>
      </c>
    </row>
    <row r="146" ht="35" customHeight="1" spans="1:10">
      <c r="A146" s="29"/>
      <c r="B146" s="29" t="s">
        <v>3612</v>
      </c>
      <c r="C146" s="29" t="s">
        <v>3283</v>
      </c>
      <c r="D146" s="29" t="s">
        <v>3284</v>
      </c>
      <c r="E146" s="29" t="s">
        <v>3620</v>
      </c>
      <c r="F146" s="29" t="s">
        <v>3274</v>
      </c>
      <c r="G146" s="29" t="s">
        <v>3275</v>
      </c>
      <c r="H146" s="29" t="s">
        <v>3276</v>
      </c>
      <c r="I146" s="29" t="s">
        <v>3277</v>
      </c>
      <c r="J146" s="29" t="s">
        <v>3619</v>
      </c>
    </row>
    <row r="147" ht="35" customHeight="1" spans="1:10">
      <c r="A147" s="29"/>
      <c r="B147" s="29" t="s">
        <v>3612</v>
      </c>
      <c r="C147" s="29" t="s">
        <v>3283</v>
      </c>
      <c r="D147" s="29" t="s">
        <v>3604</v>
      </c>
      <c r="E147" s="29" t="s">
        <v>3621</v>
      </c>
      <c r="F147" s="29" t="s">
        <v>3281</v>
      </c>
      <c r="G147" s="29" t="s">
        <v>3622</v>
      </c>
      <c r="H147" s="29" t="s">
        <v>3571</v>
      </c>
      <c r="I147" s="29" t="s">
        <v>3277</v>
      </c>
      <c r="J147" s="29" t="s">
        <v>3619</v>
      </c>
    </row>
    <row r="148" ht="35" customHeight="1" spans="1:10">
      <c r="A148" s="29"/>
      <c r="B148" s="29" t="s">
        <v>3612</v>
      </c>
      <c r="C148" s="29" t="s">
        <v>3283</v>
      </c>
      <c r="D148" s="29" t="s">
        <v>3388</v>
      </c>
      <c r="E148" s="29" t="s">
        <v>3623</v>
      </c>
      <c r="F148" s="29" t="s">
        <v>3274</v>
      </c>
      <c r="G148" s="29" t="s">
        <v>3275</v>
      </c>
      <c r="H148" s="29" t="s">
        <v>3276</v>
      </c>
      <c r="I148" s="29" t="s">
        <v>3277</v>
      </c>
      <c r="J148" s="29" t="s">
        <v>3624</v>
      </c>
    </row>
    <row r="149" ht="35" customHeight="1" spans="1:10">
      <c r="A149" s="29"/>
      <c r="B149" s="29" t="s">
        <v>3612</v>
      </c>
      <c r="C149" s="29" t="s">
        <v>3287</v>
      </c>
      <c r="D149" s="29" t="s">
        <v>3288</v>
      </c>
      <c r="E149" s="29" t="s">
        <v>3304</v>
      </c>
      <c r="F149" s="29" t="s">
        <v>3274</v>
      </c>
      <c r="G149" s="29" t="s">
        <v>3275</v>
      </c>
      <c r="H149" s="29" t="s">
        <v>3276</v>
      </c>
      <c r="I149" s="29" t="s">
        <v>3277</v>
      </c>
      <c r="J149" s="29" t="s">
        <v>3304</v>
      </c>
    </row>
    <row r="150" ht="35" customHeight="1" spans="1:10">
      <c r="A150" s="31" t="s">
        <v>3625</v>
      </c>
      <c r="B150" s="29"/>
      <c r="C150" s="29"/>
      <c r="D150" s="29"/>
      <c r="E150" s="29"/>
      <c r="F150" s="29"/>
      <c r="G150" s="29"/>
      <c r="H150" s="29"/>
      <c r="I150" s="29"/>
      <c r="J150" s="29"/>
    </row>
    <row r="151" ht="35" customHeight="1" spans="1:10">
      <c r="A151" s="29" t="s">
        <v>3626</v>
      </c>
      <c r="B151" s="29" t="s">
        <v>3627</v>
      </c>
      <c r="C151" s="29" t="s">
        <v>3271</v>
      </c>
      <c r="D151" s="29" t="s">
        <v>3272</v>
      </c>
      <c r="E151" s="29" t="s">
        <v>3628</v>
      </c>
      <c r="F151" s="29" t="s">
        <v>3281</v>
      </c>
      <c r="G151" s="29" t="s">
        <v>3629</v>
      </c>
      <c r="H151" s="29" t="s">
        <v>3630</v>
      </c>
      <c r="I151" s="29" t="s">
        <v>3296</v>
      </c>
      <c r="J151" s="29" t="s">
        <v>3631</v>
      </c>
    </row>
    <row r="152" ht="35" customHeight="1" spans="1:10">
      <c r="A152" s="29"/>
      <c r="B152" s="29" t="s">
        <v>3627</v>
      </c>
      <c r="C152" s="29" t="s">
        <v>3271</v>
      </c>
      <c r="D152" s="29" t="s">
        <v>3279</v>
      </c>
      <c r="E152" s="29" t="s">
        <v>3632</v>
      </c>
      <c r="F152" s="29" t="s">
        <v>3281</v>
      </c>
      <c r="G152" s="29" t="s">
        <v>3282</v>
      </c>
      <c r="H152" s="29" t="s">
        <v>3276</v>
      </c>
      <c r="I152" s="29" t="s">
        <v>3296</v>
      </c>
      <c r="J152" s="29" t="s">
        <v>3633</v>
      </c>
    </row>
    <row r="153" ht="35" customHeight="1" spans="1:10">
      <c r="A153" s="29"/>
      <c r="B153" s="29" t="s">
        <v>3627</v>
      </c>
      <c r="C153" s="29" t="s">
        <v>3271</v>
      </c>
      <c r="D153" s="29" t="s">
        <v>3300</v>
      </c>
      <c r="E153" s="29" t="s">
        <v>3634</v>
      </c>
      <c r="F153" s="29" t="s">
        <v>3281</v>
      </c>
      <c r="G153" s="29" t="s">
        <v>3635</v>
      </c>
      <c r="H153" s="29" t="s">
        <v>3636</v>
      </c>
      <c r="I153" s="29" t="s">
        <v>3296</v>
      </c>
      <c r="J153" s="29" t="s">
        <v>3637</v>
      </c>
    </row>
    <row r="154" ht="35" customHeight="1" spans="1:10">
      <c r="A154" s="29"/>
      <c r="B154" s="29" t="s">
        <v>3627</v>
      </c>
      <c r="C154" s="29" t="s">
        <v>3283</v>
      </c>
      <c r="D154" s="29" t="s">
        <v>3604</v>
      </c>
      <c r="E154" s="29" t="s">
        <v>3638</v>
      </c>
      <c r="F154" s="29" t="s">
        <v>3281</v>
      </c>
      <c r="G154" s="29" t="s">
        <v>3639</v>
      </c>
      <c r="H154" s="29" t="s">
        <v>3276</v>
      </c>
      <c r="I154" s="29" t="s">
        <v>3277</v>
      </c>
      <c r="J154" s="29" t="s">
        <v>3640</v>
      </c>
    </row>
    <row r="155" ht="35" customHeight="1" spans="1:10">
      <c r="A155" s="29"/>
      <c r="B155" s="29" t="s">
        <v>3627</v>
      </c>
      <c r="C155" s="29" t="s">
        <v>3283</v>
      </c>
      <c r="D155" s="29" t="s">
        <v>3388</v>
      </c>
      <c r="E155" s="29" t="s">
        <v>3641</v>
      </c>
      <c r="F155" s="29" t="s">
        <v>3281</v>
      </c>
      <c r="G155" s="29" t="s">
        <v>3639</v>
      </c>
      <c r="H155" s="29" t="s">
        <v>3276</v>
      </c>
      <c r="I155" s="29" t="s">
        <v>3277</v>
      </c>
      <c r="J155" s="29" t="s">
        <v>3642</v>
      </c>
    </row>
    <row r="156" ht="35" customHeight="1" spans="1:10">
      <c r="A156" s="29"/>
      <c r="B156" s="29" t="s">
        <v>3627</v>
      </c>
      <c r="C156" s="29" t="s">
        <v>3287</v>
      </c>
      <c r="D156" s="29" t="s">
        <v>3288</v>
      </c>
      <c r="E156" s="29" t="s">
        <v>3643</v>
      </c>
      <c r="F156" s="29" t="s">
        <v>3274</v>
      </c>
      <c r="G156" s="29" t="s">
        <v>3286</v>
      </c>
      <c r="H156" s="29" t="s">
        <v>3276</v>
      </c>
      <c r="I156" s="29" t="s">
        <v>3277</v>
      </c>
      <c r="J156" s="29" t="s">
        <v>3644</v>
      </c>
    </row>
    <row r="157" ht="35" customHeight="1" spans="1:10">
      <c r="A157" s="31" t="s">
        <v>3645</v>
      </c>
      <c r="B157" s="29"/>
      <c r="C157" s="29"/>
      <c r="D157" s="29"/>
      <c r="E157" s="29"/>
      <c r="F157" s="29"/>
      <c r="G157" s="29"/>
      <c r="H157" s="29"/>
      <c r="I157" s="29"/>
      <c r="J157" s="29"/>
    </row>
    <row r="158" ht="35" customHeight="1" spans="1:10">
      <c r="A158" s="29" t="s">
        <v>3646</v>
      </c>
      <c r="B158" s="29" t="s">
        <v>3647</v>
      </c>
      <c r="C158" s="29" t="s">
        <v>3271</v>
      </c>
      <c r="D158" s="29" t="s">
        <v>3272</v>
      </c>
      <c r="E158" s="29" t="s">
        <v>3648</v>
      </c>
      <c r="F158" s="29" t="s">
        <v>3281</v>
      </c>
      <c r="G158" s="29" t="s">
        <v>3649</v>
      </c>
      <c r="H158" s="29" t="s">
        <v>3276</v>
      </c>
      <c r="I158" s="29" t="s">
        <v>3296</v>
      </c>
      <c r="J158" s="29" t="s">
        <v>3650</v>
      </c>
    </row>
    <row r="159" ht="35" customHeight="1" spans="1:10">
      <c r="A159" s="29"/>
      <c r="B159" s="29" t="s">
        <v>3647</v>
      </c>
      <c r="C159" s="29" t="s">
        <v>3271</v>
      </c>
      <c r="D159" s="29" t="s">
        <v>3279</v>
      </c>
      <c r="E159" s="29" t="s">
        <v>3651</v>
      </c>
      <c r="F159" s="29" t="s">
        <v>3281</v>
      </c>
      <c r="G159" s="29" t="s">
        <v>3282</v>
      </c>
      <c r="H159" s="29" t="s">
        <v>3276</v>
      </c>
      <c r="I159" s="29" t="s">
        <v>3296</v>
      </c>
      <c r="J159" s="29" t="s">
        <v>3652</v>
      </c>
    </row>
    <row r="160" ht="35" customHeight="1" spans="1:10">
      <c r="A160" s="29"/>
      <c r="B160" s="29" t="s">
        <v>3647</v>
      </c>
      <c r="C160" s="29" t="s">
        <v>3271</v>
      </c>
      <c r="D160" s="29" t="s">
        <v>3300</v>
      </c>
      <c r="E160" s="29" t="s">
        <v>3653</v>
      </c>
      <c r="F160" s="29" t="s">
        <v>3281</v>
      </c>
      <c r="G160" s="29" t="s">
        <v>3282</v>
      </c>
      <c r="H160" s="29" t="s">
        <v>3276</v>
      </c>
      <c r="I160" s="29" t="s">
        <v>3296</v>
      </c>
      <c r="J160" s="29" t="s">
        <v>3654</v>
      </c>
    </row>
    <row r="161" ht="35" customHeight="1" spans="1:10">
      <c r="A161" s="29"/>
      <c r="B161" s="29" t="s">
        <v>3647</v>
      </c>
      <c r="C161" s="29" t="s">
        <v>3283</v>
      </c>
      <c r="D161" s="29" t="s">
        <v>3284</v>
      </c>
      <c r="E161" s="29" t="s">
        <v>3655</v>
      </c>
      <c r="F161" s="29" t="s">
        <v>3281</v>
      </c>
      <c r="G161" s="29" t="s">
        <v>3656</v>
      </c>
      <c r="H161" s="29"/>
      <c r="I161" s="29" t="s">
        <v>3277</v>
      </c>
      <c r="J161" s="29" t="s">
        <v>3657</v>
      </c>
    </row>
    <row r="162" ht="35" customHeight="1" spans="1:10">
      <c r="A162" s="29"/>
      <c r="B162" s="29" t="s">
        <v>3647</v>
      </c>
      <c r="C162" s="29" t="s">
        <v>3283</v>
      </c>
      <c r="D162" s="29" t="s">
        <v>3388</v>
      </c>
      <c r="E162" s="29" t="s">
        <v>3658</v>
      </c>
      <c r="F162" s="29" t="s">
        <v>3281</v>
      </c>
      <c r="G162" s="29" t="s">
        <v>3659</v>
      </c>
      <c r="H162" s="29"/>
      <c r="I162" s="29" t="s">
        <v>3277</v>
      </c>
      <c r="J162" s="29" t="s">
        <v>3660</v>
      </c>
    </row>
    <row r="163" ht="35" customHeight="1" spans="1:10">
      <c r="A163" s="29"/>
      <c r="B163" s="29" t="s">
        <v>3647</v>
      </c>
      <c r="C163" s="29" t="s">
        <v>3287</v>
      </c>
      <c r="D163" s="29" t="s">
        <v>3288</v>
      </c>
      <c r="E163" s="29" t="s">
        <v>3661</v>
      </c>
      <c r="F163" s="29" t="s">
        <v>3274</v>
      </c>
      <c r="G163" s="29" t="s">
        <v>3286</v>
      </c>
      <c r="H163" s="29" t="s">
        <v>3276</v>
      </c>
      <c r="I163" s="29" t="s">
        <v>3296</v>
      </c>
      <c r="J163" s="29" t="s">
        <v>3662</v>
      </c>
    </row>
    <row r="164" ht="35" customHeight="1" spans="1:10">
      <c r="A164" s="29" t="s">
        <v>3663</v>
      </c>
      <c r="B164" s="29" t="s">
        <v>3664</v>
      </c>
      <c r="C164" s="29" t="s">
        <v>3271</v>
      </c>
      <c r="D164" s="29" t="s">
        <v>3272</v>
      </c>
      <c r="E164" s="29" t="s">
        <v>3665</v>
      </c>
      <c r="F164" s="29" t="s">
        <v>3281</v>
      </c>
      <c r="G164" s="29" t="s">
        <v>3666</v>
      </c>
      <c r="H164" s="29" t="s">
        <v>3346</v>
      </c>
      <c r="I164" s="29" t="s">
        <v>3296</v>
      </c>
      <c r="J164" s="29" t="s">
        <v>3667</v>
      </c>
    </row>
    <row r="165" ht="35" customHeight="1" spans="1:10">
      <c r="A165" s="29"/>
      <c r="B165" s="29" t="s">
        <v>3668</v>
      </c>
      <c r="C165" s="29" t="s">
        <v>3271</v>
      </c>
      <c r="D165" s="29" t="s">
        <v>3279</v>
      </c>
      <c r="E165" s="29" t="s">
        <v>3669</v>
      </c>
      <c r="F165" s="29" t="s">
        <v>3281</v>
      </c>
      <c r="G165" s="29" t="s">
        <v>3282</v>
      </c>
      <c r="H165" s="29" t="s">
        <v>3276</v>
      </c>
      <c r="I165" s="29" t="s">
        <v>3296</v>
      </c>
      <c r="J165" s="29" t="s">
        <v>3670</v>
      </c>
    </row>
    <row r="166" ht="35" customHeight="1" spans="1:10">
      <c r="A166" s="29"/>
      <c r="B166" s="29" t="s">
        <v>3668</v>
      </c>
      <c r="C166" s="29" t="s">
        <v>3271</v>
      </c>
      <c r="D166" s="29" t="s">
        <v>3300</v>
      </c>
      <c r="E166" s="29" t="s">
        <v>3671</v>
      </c>
      <c r="F166" s="29" t="s">
        <v>3281</v>
      </c>
      <c r="G166" s="29" t="s">
        <v>3282</v>
      </c>
      <c r="H166" s="29" t="s">
        <v>3276</v>
      </c>
      <c r="I166" s="29" t="s">
        <v>3296</v>
      </c>
      <c r="J166" s="29" t="s">
        <v>3672</v>
      </c>
    </row>
    <row r="167" ht="35" customHeight="1" spans="1:10">
      <c r="A167" s="29"/>
      <c r="B167" s="29" t="s">
        <v>3668</v>
      </c>
      <c r="C167" s="29" t="s">
        <v>3283</v>
      </c>
      <c r="D167" s="29" t="s">
        <v>3284</v>
      </c>
      <c r="E167" s="29" t="s">
        <v>3673</v>
      </c>
      <c r="F167" s="29" t="s">
        <v>3274</v>
      </c>
      <c r="G167" s="29" t="s">
        <v>3489</v>
      </c>
      <c r="H167" s="29" t="s">
        <v>3276</v>
      </c>
      <c r="I167" s="29" t="s">
        <v>3277</v>
      </c>
      <c r="J167" s="29" t="s">
        <v>3674</v>
      </c>
    </row>
    <row r="168" ht="35" customHeight="1" spans="1:10">
      <c r="A168" s="29"/>
      <c r="B168" s="29" t="s">
        <v>3668</v>
      </c>
      <c r="C168" s="29" t="s">
        <v>3283</v>
      </c>
      <c r="D168" s="29" t="s">
        <v>3388</v>
      </c>
      <c r="E168" s="29" t="s">
        <v>3675</v>
      </c>
      <c r="F168" s="29" t="s">
        <v>3274</v>
      </c>
      <c r="G168" s="29" t="s">
        <v>3676</v>
      </c>
      <c r="H168" s="29" t="s">
        <v>3276</v>
      </c>
      <c r="I168" s="29" t="s">
        <v>3277</v>
      </c>
      <c r="J168" s="29" t="s">
        <v>3677</v>
      </c>
    </row>
    <row r="169" ht="35" customHeight="1" spans="1:10">
      <c r="A169" s="29"/>
      <c r="B169" s="29" t="s">
        <v>3668</v>
      </c>
      <c r="C169" s="29" t="s">
        <v>3287</v>
      </c>
      <c r="D169" s="29" t="s">
        <v>3288</v>
      </c>
      <c r="E169" s="29" t="s">
        <v>3661</v>
      </c>
      <c r="F169" s="29" t="s">
        <v>3274</v>
      </c>
      <c r="G169" s="29" t="s">
        <v>3286</v>
      </c>
      <c r="H169" s="29" t="s">
        <v>3276</v>
      </c>
      <c r="I169" s="29" t="s">
        <v>3296</v>
      </c>
      <c r="J169" s="29" t="s">
        <v>3662</v>
      </c>
    </row>
    <row r="170" ht="52" customHeight="1" spans="1:10">
      <c r="A170" s="31" t="s">
        <v>3678</v>
      </c>
      <c r="B170" s="29"/>
      <c r="C170" s="29"/>
      <c r="D170" s="29"/>
      <c r="E170" s="29"/>
      <c r="F170" s="29"/>
      <c r="G170" s="29"/>
      <c r="H170" s="29"/>
      <c r="I170" s="29"/>
      <c r="J170" s="29"/>
    </row>
    <row r="171" ht="35" customHeight="1" spans="1:10">
      <c r="A171" s="29" t="s">
        <v>3679</v>
      </c>
      <c r="B171" s="29" t="s">
        <v>3680</v>
      </c>
      <c r="C171" s="29" t="s">
        <v>3271</v>
      </c>
      <c r="D171" s="29" t="s">
        <v>3272</v>
      </c>
      <c r="E171" s="29" t="s">
        <v>3681</v>
      </c>
      <c r="F171" s="29" t="s">
        <v>3274</v>
      </c>
      <c r="G171" s="29" t="s">
        <v>3682</v>
      </c>
      <c r="H171" s="29" t="s">
        <v>3369</v>
      </c>
      <c r="I171" s="29" t="s">
        <v>3296</v>
      </c>
      <c r="J171" s="29" t="s">
        <v>3681</v>
      </c>
    </row>
    <row r="172" ht="35" customHeight="1" spans="1:10">
      <c r="A172" s="29"/>
      <c r="B172" s="29" t="s">
        <v>3680</v>
      </c>
      <c r="C172" s="29" t="s">
        <v>3271</v>
      </c>
      <c r="D172" s="29" t="s">
        <v>3272</v>
      </c>
      <c r="E172" s="29" t="s">
        <v>3683</v>
      </c>
      <c r="F172" s="29" t="s">
        <v>3281</v>
      </c>
      <c r="G172" s="29" t="s">
        <v>3684</v>
      </c>
      <c r="H172" s="29" t="s">
        <v>3346</v>
      </c>
      <c r="I172" s="29" t="s">
        <v>3296</v>
      </c>
      <c r="J172" s="29" t="s">
        <v>3683</v>
      </c>
    </row>
    <row r="173" ht="35" customHeight="1" spans="1:10">
      <c r="A173" s="29"/>
      <c r="B173" s="29" t="s">
        <v>3680</v>
      </c>
      <c r="C173" s="29" t="s">
        <v>3271</v>
      </c>
      <c r="D173" s="29" t="s">
        <v>3279</v>
      </c>
      <c r="E173" s="29" t="s">
        <v>3685</v>
      </c>
      <c r="F173" s="29" t="s">
        <v>3274</v>
      </c>
      <c r="G173" s="29" t="s">
        <v>3682</v>
      </c>
      <c r="H173" s="29" t="s">
        <v>3686</v>
      </c>
      <c r="I173" s="29" t="s">
        <v>3296</v>
      </c>
      <c r="J173" s="29" t="s">
        <v>3685</v>
      </c>
    </row>
    <row r="174" ht="35" customHeight="1" spans="1:10">
      <c r="A174" s="29"/>
      <c r="B174" s="29" t="s">
        <v>3680</v>
      </c>
      <c r="C174" s="29" t="s">
        <v>3271</v>
      </c>
      <c r="D174" s="29" t="s">
        <v>3300</v>
      </c>
      <c r="E174" s="29" t="s">
        <v>3687</v>
      </c>
      <c r="F174" s="29" t="s">
        <v>3281</v>
      </c>
      <c r="G174" s="29" t="s">
        <v>3282</v>
      </c>
      <c r="H174" s="29" t="s">
        <v>3276</v>
      </c>
      <c r="I174" s="29" t="s">
        <v>3296</v>
      </c>
      <c r="J174" s="29" t="s">
        <v>3687</v>
      </c>
    </row>
    <row r="175" ht="35" customHeight="1" spans="1:10">
      <c r="A175" s="29"/>
      <c r="B175" s="29" t="s">
        <v>3680</v>
      </c>
      <c r="C175" s="29" t="s">
        <v>3283</v>
      </c>
      <c r="D175" s="29" t="s">
        <v>3284</v>
      </c>
      <c r="E175" s="29" t="s">
        <v>3688</v>
      </c>
      <c r="F175" s="29" t="s">
        <v>3281</v>
      </c>
      <c r="G175" s="29" t="s">
        <v>3282</v>
      </c>
      <c r="H175" s="29" t="s">
        <v>3276</v>
      </c>
      <c r="I175" s="29" t="s">
        <v>3277</v>
      </c>
      <c r="J175" s="29" t="s">
        <v>3688</v>
      </c>
    </row>
    <row r="176" ht="35" customHeight="1" spans="1:10">
      <c r="A176" s="29"/>
      <c r="B176" s="29" t="s">
        <v>3680</v>
      </c>
      <c r="C176" s="29" t="s">
        <v>3283</v>
      </c>
      <c r="D176" s="29" t="s">
        <v>3388</v>
      </c>
      <c r="E176" s="29" t="s">
        <v>3689</v>
      </c>
      <c r="F176" s="29" t="s">
        <v>3281</v>
      </c>
      <c r="G176" s="29" t="s">
        <v>3282</v>
      </c>
      <c r="H176" s="29" t="s">
        <v>3276</v>
      </c>
      <c r="I176" s="29" t="s">
        <v>3277</v>
      </c>
      <c r="J176" s="29" t="s">
        <v>3689</v>
      </c>
    </row>
    <row r="177" ht="35" customHeight="1" spans="1:10">
      <c r="A177" s="29"/>
      <c r="B177" s="29" t="s">
        <v>3680</v>
      </c>
      <c r="C177" s="29" t="s">
        <v>3287</v>
      </c>
      <c r="D177" s="29" t="s">
        <v>3288</v>
      </c>
      <c r="E177" s="29" t="s">
        <v>3690</v>
      </c>
      <c r="F177" s="29" t="s">
        <v>3274</v>
      </c>
      <c r="G177" s="29" t="s">
        <v>3691</v>
      </c>
      <c r="H177" s="29" t="s">
        <v>3276</v>
      </c>
      <c r="I177" s="29" t="s">
        <v>3296</v>
      </c>
      <c r="J177" s="29" t="s">
        <v>3690</v>
      </c>
    </row>
    <row r="178" ht="35" customHeight="1" spans="1:10">
      <c r="A178" s="29"/>
      <c r="B178" s="29" t="s">
        <v>3680</v>
      </c>
      <c r="C178" s="29" t="s">
        <v>3287</v>
      </c>
      <c r="D178" s="29" t="s">
        <v>3288</v>
      </c>
      <c r="E178" s="29" t="s">
        <v>3692</v>
      </c>
      <c r="F178" s="29" t="s">
        <v>3274</v>
      </c>
      <c r="G178" s="29" t="s">
        <v>3691</v>
      </c>
      <c r="H178" s="29" t="s">
        <v>3276</v>
      </c>
      <c r="I178" s="29" t="s">
        <v>3296</v>
      </c>
      <c r="J178" s="29" t="s">
        <v>3692</v>
      </c>
    </row>
    <row r="179" ht="35" customHeight="1" spans="1:10">
      <c r="A179" s="29"/>
      <c r="B179" s="29" t="s">
        <v>3680</v>
      </c>
      <c r="C179" s="29" t="s">
        <v>3287</v>
      </c>
      <c r="D179" s="29" t="s">
        <v>3288</v>
      </c>
      <c r="E179" s="29" t="s">
        <v>3693</v>
      </c>
      <c r="F179" s="29" t="s">
        <v>3274</v>
      </c>
      <c r="G179" s="29" t="s">
        <v>3691</v>
      </c>
      <c r="H179" s="29" t="s">
        <v>3276</v>
      </c>
      <c r="I179" s="29" t="s">
        <v>3296</v>
      </c>
      <c r="J179" s="29" t="s">
        <v>3693</v>
      </c>
    </row>
    <row r="180" ht="35" customHeight="1" spans="1:10">
      <c r="A180" s="31" t="s">
        <v>3694</v>
      </c>
      <c r="B180" s="29"/>
      <c r="C180" s="29"/>
      <c r="D180" s="29"/>
      <c r="E180" s="29"/>
      <c r="F180" s="29"/>
      <c r="G180" s="29"/>
      <c r="H180" s="29"/>
      <c r="I180" s="29"/>
      <c r="J180" s="29"/>
    </row>
    <row r="181" ht="35" customHeight="1" spans="1:10">
      <c r="A181" s="29" t="s">
        <v>3695</v>
      </c>
      <c r="B181" s="29" t="s">
        <v>3696</v>
      </c>
      <c r="C181" s="29" t="s">
        <v>3271</v>
      </c>
      <c r="D181" s="29" t="s">
        <v>3272</v>
      </c>
      <c r="E181" s="29" t="s">
        <v>3697</v>
      </c>
      <c r="F181" s="29" t="s">
        <v>3439</v>
      </c>
      <c r="G181" s="29" t="s">
        <v>3290</v>
      </c>
      <c r="H181" s="29" t="s">
        <v>3276</v>
      </c>
      <c r="I181" s="29" t="s">
        <v>3296</v>
      </c>
      <c r="J181" s="29" t="s">
        <v>3697</v>
      </c>
    </row>
    <row r="182" ht="35" customHeight="1" spans="1:10">
      <c r="A182" s="29"/>
      <c r="B182" s="29" t="s">
        <v>3696</v>
      </c>
      <c r="C182" s="29" t="s">
        <v>3283</v>
      </c>
      <c r="D182" s="29" t="s">
        <v>3284</v>
      </c>
      <c r="E182" s="29" t="s">
        <v>3284</v>
      </c>
      <c r="F182" s="29" t="s">
        <v>3439</v>
      </c>
      <c r="G182" s="29" t="s">
        <v>3290</v>
      </c>
      <c r="H182" s="29" t="s">
        <v>3276</v>
      </c>
      <c r="I182" s="29" t="s">
        <v>3296</v>
      </c>
      <c r="J182" s="29" t="s">
        <v>3284</v>
      </c>
    </row>
    <row r="183" ht="35" customHeight="1" spans="1:10">
      <c r="A183" s="29"/>
      <c r="B183" s="29" t="s">
        <v>3696</v>
      </c>
      <c r="C183" s="29" t="s">
        <v>3287</v>
      </c>
      <c r="D183" s="29" t="s">
        <v>3288</v>
      </c>
      <c r="E183" s="29" t="s">
        <v>3288</v>
      </c>
      <c r="F183" s="29" t="s">
        <v>3439</v>
      </c>
      <c r="G183" s="29" t="s">
        <v>3290</v>
      </c>
      <c r="H183" s="29" t="s">
        <v>3276</v>
      </c>
      <c r="I183" s="29" t="s">
        <v>3296</v>
      </c>
      <c r="J183" s="29" t="s">
        <v>3288</v>
      </c>
    </row>
    <row r="184" ht="35" customHeight="1" spans="1:10">
      <c r="A184" s="29" t="s">
        <v>3698</v>
      </c>
      <c r="B184" s="29" t="s">
        <v>3699</v>
      </c>
      <c r="C184" s="29" t="s">
        <v>3271</v>
      </c>
      <c r="D184" s="29" t="s">
        <v>3272</v>
      </c>
      <c r="E184" s="29" t="s">
        <v>3700</v>
      </c>
      <c r="F184" s="29" t="s">
        <v>3439</v>
      </c>
      <c r="G184" s="29" t="s">
        <v>3570</v>
      </c>
      <c r="H184" s="29" t="s">
        <v>3701</v>
      </c>
      <c r="I184" s="29" t="s">
        <v>3296</v>
      </c>
      <c r="J184" s="29" t="s">
        <v>3702</v>
      </c>
    </row>
    <row r="185" ht="35" customHeight="1" spans="1:10">
      <c r="A185" s="29"/>
      <c r="B185" s="29" t="s">
        <v>3699</v>
      </c>
      <c r="C185" s="29" t="s">
        <v>3283</v>
      </c>
      <c r="D185" s="29" t="s">
        <v>3284</v>
      </c>
      <c r="E185" s="29" t="s">
        <v>3284</v>
      </c>
      <c r="F185" s="29" t="s">
        <v>3439</v>
      </c>
      <c r="G185" s="29" t="s">
        <v>3275</v>
      </c>
      <c r="H185" s="29" t="s">
        <v>3276</v>
      </c>
      <c r="I185" s="29" t="s">
        <v>3296</v>
      </c>
      <c r="J185" s="29" t="s">
        <v>3703</v>
      </c>
    </row>
    <row r="186" ht="35" customHeight="1" spans="1:10">
      <c r="A186" s="29"/>
      <c r="B186" s="29" t="s">
        <v>3699</v>
      </c>
      <c r="C186" s="29" t="s">
        <v>3287</v>
      </c>
      <c r="D186" s="29" t="s">
        <v>3288</v>
      </c>
      <c r="E186" s="29" t="s">
        <v>3704</v>
      </c>
      <c r="F186" s="29" t="s">
        <v>3439</v>
      </c>
      <c r="G186" s="29" t="s">
        <v>3290</v>
      </c>
      <c r="H186" s="29" t="s">
        <v>3276</v>
      </c>
      <c r="I186" s="29" t="s">
        <v>3296</v>
      </c>
      <c r="J186" s="29" t="s">
        <v>3704</v>
      </c>
    </row>
    <row r="187" ht="35" customHeight="1" spans="1:10">
      <c r="A187" s="29" t="s">
        <v>3705</v>
      </c>
      <c r="B187" s="29" t="s">
        <v>3706</v>
      </c>
      <c r="C187" s="29" t="s">
        <v>3271</v>
      </c>
      <c r="D187" s="29" t="s">
        <v>3272</v>
      </c>
      <c r="E187" s="29" t="s">
        <v>3700</v>
      </c>
      <c r="F187" s="29" t="s">
        <v>3439</v>
      </c>
      <c r="G187" s="29" t="s">
        <v>3707</v>
      </c>
      <c r="H187" s="29" t="s">
        <v>3701</v>
      </c>
      <c r="I187" s="29" t="s">
        <v>3296</v>
      </c>
      <c r="J187" s="29" t="s">
        <v>3708</v>
      </c>
    </row>
    <row r="188" ht="35" customHeight="1" spans="1:10">
      <c r="A188" s="29"/>
      <c r="B188" s="29" t="s">
        <v>3706</v>
      </c>
      <c r="C188" s="29" t="s">
        <v>3271</v>
      </c>
      <c r="D188" s="29" t="s">
        <v>3279</v>
      </c>
      <c r="E188" s="29" t="s">
        <v>3709</v>
      </c>
      <c r="F188" s="29" t="s">
        <v>3439</v>
      </c>
      <c r="G188" s="29" t="s">
        <v>3275</v>
      </c>
      <c r="H188" s="29" t="s">
        <v>3276</v>
      </c>
      <c r="I188" s="29" t="s">
        <v>3296</v>
      </c>
      <c r="J188" s="29" t="s">
        <v>3710</v>
      </c>
    </row>
    <row r="189" ht="35" customHeight="1" spans="1:10">
      <c r="A189" s="29"/>
      <c r="B189" s="29" t="s">
        <v>3706</v>
      </c>
      <c r="C189" s="29" t="s">
        <v>3283</v>
      </c>
      <c r="D189" s="29" t="s">
        <v>3284</v>
      </c>
      <c r="E189" s="29" t="s">
        <v>3284</v>
      </c>
      <c r="F189" s="29" t="s">
        <v>3439</v>
      </c>
      <c r="G189" s="29" t="s">
        <v>3275</v>
      </c>
      <c r="H189" s="29" t="s">
        <v>3276</v>
      </c>
      <c r="I189" s="29" t="s">
        <v>3296</v>
      </c>
      <c r="J189" s="29" t="s">
        <v>3703</v>
      </c>
    </row>
    <row r="190" ht="35" customHeight="1" spans="1:10">
      <c r="A190" s="29"/>
      <c r="B190" s="29" t="s">
        <v>3706</v>
      </c>
      <c r="C190" s="29" t="s">
        <v>3287</v>
      </c>
      <c r="D190" s="29" t="s">
        <v>3288</v>
      </c>
      <c r="E190" s="29" t="s">
        <v>3711</v>
      </c>
      <c r="F190" s="29" t="s">
        <v>3439</v>
      </c>
      <c r="G190" s="29" t="s">
        <v>3290</v>
      </c>
      <c r="H190" s="29" t="s">
        <v>3276</v>
      </c>
      <c r="I190" s="29" t="s">
        <v>3296</v>
      </c>
      <c r="J190" s="29" t="s">
        <v>3704</v>
      </c>
    </row>
    <row r="191" ht="35" customHeight="1" spans="1:10">
      <c r="A191" s="29" t="s">
        <v>3712</v>
      </c>
      <c r="B191" s="29" t="s">
        <v>3713</v>
      </c>
      <c r="C191" s="29" t="s">
        <v>3271</v>
      </c>
      <c r="D191" s="29" t="s">
        <v>3272</v>
      </c>
      <c r="E191" s="29" t="s">
        <v>3714</v>
      </c>
      <c r="F191" s="29" t="s">
        <v>3439</v>
      </c>
      <c r="G191" s="29" t="s">
        <v>3707</v>
      </c>
      <c r="H191" s="29" t="s">
        <v>3701</v>
      </c>
      <c r="I191" s="29" t="s">
        <v>3296</v>
      </c>
      <c r="J191" s="29" t="s">
        <v>3714</v>
      </c>
    </row>
    <row r="192" ht="35" customHeight="1" spans="1:10">
      <c r="A192" s="29"/>
      <c r="B192" s="29" t="s">
        <v>3713</v>
      </c>
      <c r="C192" s="29" t="s">
        <v>3283</v>
      </c>
      <c r="D192" s="29" t="s">
        <v>3284</v>
      </c>
      <c r="E192" s="29" t="s">
        <v>3284</v>
      </c>
      <c r="F192" s="29" t="s">
        <v>3439</v>
      </c>
      <c r="G192" s="29" t="s">
        <v>3275</v>
      </c>
      <c r="H192" s="29" t="s">
        <v>3276</v>
      </c>
      <c r="I192" s="29" t="s">
        <v>3296</v>
      </c>
      <c r="J192" s="29" t="s">
        <v>3703</v>
      </c>
    </row>
    <row r="193" ht="35" customHeight="1" spans="1:10">
      <c r="A193" s="29"/>
      <c r="B193" s="29" t="s">
        <v>3713</v>
      </c>
      <c r="C193" s="29" t="s">
        <v>3287</v>
      </c>
      <c r="D193" s="29" t="s">
        <v>3288</v>
      </c>
      <c r="E193" s="29" t="s">
        <v>3704</v>
      </c>
      <c r="F193" s="29" t="s">
        <v>3439</v>
      </c>
      <c r="G193" s="29" t="s">
        <v>3290</v>
      </c>
      <c r="H193" s="29" t="s">
        <v>3276</v>
      </c>
      <c r="I193" s="29" t="s">
        <v>3296</v>
      </c>
      <c r="J193" s="29" t="s">
        <v>3715</v>
      </c>
    </row>
  </sheetData>
  <mergeCells count="60">
    <mergeCell ref="A1:J1"/>
    <mergeCell ref="A2:H2"/>
    <mergeCell ref="A6:A9"/>
    <mergeCell ref="A10:A15"/>
    <mergeCell ref="A17:A19"/>
    <mergeCell ref="A21:A24"/>
    <mergeCell ref="A26:A28"/>
    <mergeCell ref="A29:A31"/>
    <mergeCell ref="A32:A34"/>
    <mergeCell ref="A35:A37"/>
    <mergeCell ref="A39:A52"/>
    <mergeCell ref="A54:A59"/>
    <mergeCell ref="A60:A73"/>
    <mergeCell ref="A75:A83"/>
    <mergeCell ref="A84:A93"/>
    <mergeCell ref="A94:A99"/>
    <mergeCell ref="A100:A109"/>
    <mergeCell ref="A111:A113"/>
    <mergeCell ref="A115:A119"/>
    <mergeCell ref="A120:A124"/>
    <mergeCell ref="A125:A132"/>
    <mergeCell ref="A134:A141"/>
    <mergeCell ref="A142:A149"/>
    <mergeCell ref="A151:A156"/>
    <mergeCell ref="A158:A163"/>
    <mergeCell ref="A164:A169"/>
    <mergeCell ref="A171:A179"/>
    <mergeCell ref="A181:A183"/>
    <mergeCell ref="A184:A186"/>
    <mergeCell ref="A187:A190"/>
    <mergeCell ref="A191:A193"/>
    <mergeCell ref="B6:B9"/>
    <mergeCell ref="B10:B15"/>
    <mergeCell ref="B17:B19"/>
    <mergeCell ref="B21:B24"/>
    <mergeCell ref="B26:B28"/>
    <mergeCell ref="B29:B31"/>
    <mergeCell ref="B32:B34"/>
    <mergeCell ref="B35:B37"/>
    <mergeCell ref="B39:B52"/>
    <mergeCell ref="B54:B59"/>
    <mergeCell ref="B60:B73"/>
    <mergeCell ref="B75:B83"/>
    <mergeCell ref="B84:B93"/>
    <mergeCell ref="B94:B99"/>
    <mergeCell ref="B100:B109"/>
    <mergeCell ref="B111:B113"/>
    <mergeCell ref="B115:B119"/>
    <mergeCell ref="B120:B124"/>
    <mergeCell ref="B125:B132"/>
    <mergeCell ref="B134:B141"/>
    <mergeCell ref="B142:B149"/>
    <mergeCell ref="B151:B156"/>
    <mergeCell ref="B158:B163"/>
    <mergeCell ref="B164:B169"/>
    <mergeCell ref="B171:B179"/>
    <mergeCell ref="B181:B183"/>
    <mergeCell ref="B184:B186"/>
    <mergeCell ref="B187:B190"/>
    <mergeCell ref="B191:B193"/>
  </mergeCells>
  <pageMargins left="0.75" right="0.75" top="1" bottom="1" header="0.5" footer="0.5"/>
  <pageSetup paperSize="9" scale="60"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B10"/>
  <sheetViews>
    <sheetView workbookViewId="0">
      <selection activeCell="B6" sqref="B6"/>
    </sheetView>
  </sheetViews>
  <sheetFormatPr defaultColWidth="9" defaultRowHeight="13.5" outlineLevelCol="1"/>
  <cols>
    <col min="1" max="1" width="27.2166666666667" style="1" customWidth="1"/>
    <col min="2" max="2" width="102.25" style="1" customWidth="1"/>
    <col min="3" max="16384" width="9" style="1"/>
  </cols>
  <sheetData>
    <row r="1" ht="31.95" customHeight="1" spans="1:2">
      <c r="A1" s="2" t="str">
        <f>目录!A34</f>
        <v>6-2  重点工作情况解释说明汇总表</v>
      </c>
      <c r="B1" s="2"/>
    </row>
    <row r="3" ht="40.05" customHeight="1" spans="1:2">
      <c r="A3" s="3" t="s">
        <v>3716</v>
      </c>
      <c r="B3" s="4" t="s">
        <v>3717</v>
      </c>
    </row>
    <row r="4" ht="100.05" customHeight="1" spans="1:2">
      <c r="A4" s="5" t="s">
        <v>2471</v>
      </c>
      <c r="B4" s="6" t="s">
        <v>3718</v>
      </c>
    </row>
    <row r="5" ht="100.05" customHeight="1" spans="1:2">
      <c r="A5" s="5" t="s">
        <v>3719</v>
      </c>
      <c r="B5" s="7" t="s">
        <v>3720</v>
      </c>
    </row>
    <row r="6" ht="100.05" customHeight="1" spans="1:2">
      <c r="A6" s="5" t="s">
        <v>3721</v>
      </c>
      <c r="B6" s="8" t="s">
        <v>3722</v>
      </c>
    </row>
    <row r="7" ht="159" customHeight="1" spans="1:2">
      <c r="A7" s="9" t="s">
        <v>3723</v>
      </c>
      <c r="B7" s="7" t="s">
        <v>3724</v>
      </c>
    </row>
    <row r="8" ht="119" customHeight="1" spans="1:2">
      <c r="A8" s="9" t="s">
        <v>3725</v>
      </c>
      <c r="B8" s="6" t="s">
        <v>3726</v>
      </c>
    </row>
    <row r="9" ht="100.05" customHeight="1" spans="1:2">
      <c r="A9" s="10" t="s">
        <v>3727</v>
      </c>
      <c r="B9" s="6" t="s">
        <v>3728</v>
      </c>
    </row>
    <row r="10" ht="100.05" customHeight="1" spans="1:2">
      <c r="A10" s="5" t="s">
        <v>3729</v>
      </c>
      <c r="B10" s="6" t="s">
        <v>3730</v>
      </c>
    </row>
  </sheetData>
  <mergeCells count="1">
    <mergeCell ref="A1:B1"/>
  </mergeCells>
  <conditionalFormatting sqref="A6">
    <cfRule type="expression" dxfId="1" priority="2" stopIfTrue="1">
      <formula>"len($A:$A)=3"</formula>
    </cfRule>
  </conditionalFormatting>
  <conditionalFormatting sqref="A10">
    <cfRule type="expression" dxfId="1" priority="1" stopIfTrue="1">
      <formula>"len($A:$A)=3"</formula>
    </cfRule>
  </conditionalFormatting>
  <conditionalFormatting sqref="A4:A5">
    <cfRule type="expression" dxfId="1" priority="3" stopIfTrue="1">
      <formula>"len($A:$A)=3"</formula>
    </cfRule>
  </conditionalFormatting>
  <pageMargins left="0.75" right="0.75" top="1" bottom="1" header="0.5" footer="0.5"/>
  <pageSetup paperSize="9" scale="6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F51"/>
  <sheetViews>
    <sheetView showGridLines="0" showZeros="0" zoomScaleSheetLayoutView="90" workbookViewId="0">
      <pane ySplit="3" topLeftCell="A32" activePane="bottomLeft" state="frozen"/>
      <selection/>
      <selection pane="bottomLeft" activeCell="D4" sqref="D4"/>
    </sheetView>
  </sheetViews>
  <sheetFormatPr defaultColWidth="9" defaultRowHeight="14.25" outlineLevelCol="5"/>
  <cols>
    <col min="1" max="1" width="9" style="201"/>
    <col min="2" max="2" width="50.775" style="185" customWidth="1"/>
    <col min="3" max="4" width="20.6666666666667" style="185" customWidth="1"/>
    <col min="5" max="5" width="23.2166666666667" style="185" customWidth="1"/>
    <col min="6" max="6" width="9.775" style="185" hidden="1" customWidth="1"/>
    <col min="7" max="7" width="12.6666666666667" style="201"/>
    <col min="8" max="16384" width="9" style="201"/>
  </cols>
  <sheetData>
    <row r="1" s="469" customFormat="1" ht="45" customHeight="1" spans="2:5">
      <c r="B1" s="420" t="str">
        <f>目录!A3</f>
        <v>1-2  2026年官渡区一般公共预算支出情况表</v>
      </c>
      <c r="C1" s="420"/>
      <c r="D1" s="420"/>
      <c r="E1" s="420"/>
    </row>
    <row r="2" ht="18.9" customHeight="1" spans="2:5">
      <c r="B2" s="421"/>
      <c r="C2" s="362"/>
      <c r="E2" s="327" t="s">
        <v>39</v>
      </c>
    </row>
    <row r="3" s="470" customFormat="1" ht="45" customHeight="1" spans="1:6">
      <c r="A3" s="422" t="s">
        <v>40</v>
      </c>
      <c r="B3" s="449" t="str">
        <f>表头!A2</f>
        <v>项目</v>
      </c>
      <c r="C3" s="449" t="str">
        <f>表头!B2</f>
        <v>2025年执行数</v>
      </c>
      <c r="D3" s="449" t="str">
        <f>表头!C2</f>
        <v>2026年预算数</v>
      </c>
      <c r="E3" s="449" t="str">
        <f>表头!D2</f>
        <v>预算数比上年执行数增长%</v>
      </c>
      <c r="F3" s="471" t="s">
        <v>41</v>
      </c>
    </row>
    <row r="4" ht="34.95" customHeight="1" spans="1:6">
      <c r="A4" s="440">
        <v>201</v>
      </c>
      <c r="B4" s="441" t="s">
        <v>105</v>
      </c>
      <c r="C4" s="425">
        <v>51559</v>
      </c>
      <c r="D4" s="425">
        <v>67793</v>
      </c>
      <c r="E4" s="472">
        <f>(D4-C4)/C4</f>
        <v>0.314862584611804</v>
      </c>
      <c r="F4" s="287" t="e">
        <f>IF(LEN(#REF!)=3,"是",IF(B4&lt;&gt;"",IF(SUM(C4:D4)&lt;&gt;0,"是","否"),"是"))</f>
        <v>#REF!</v>
      </c>
    </row>
    <row r="5" ht="34.95" customHeight="1" spans="1:6">
      <c r="A5" s="440">
        <v>202</v>
      </c>
      <c r="B5" s="441" t="s">
        <v>106</v>
      </c>
      <c r="C5" s="425">
        <v>0</v>
      </c>
      <c r="D5" s="425">
        <v>0</v>
      </c>
      <c r="E5" s="208" t="s">
        <v>71</v>
      </c>
      <c r="F5" s="287" t="e">
        <f>IF(LEN(#REF!)=3,"是",IF(B5&lt;&gt;"",IF(SUM(C5:D5)&lt;&gt;0,"是","否"),"是"))</f>
        <v>#REF!</v>
      </c>
    </row>
    <row r="6" ht="34.95" customHeight="1" spans="1:6">
      <c r="A6" s="440">
        <v>203</v>
      </c>
      <c r="B6" s="441" t="s">
        <v>107</v>
      </c>
      <c r="C6" s="425">
        <v>192</v>
      </c>
      <c r="D6" s="425">
        <v>311</v>
      </c>
      <c r="E6" s="208">
        <f t="shared" ref="E5:E37" si="0">(D6-C6)/C6</f>
        <v>0.619791666666667</v>
      </c>
      <c r="F6" s="287" t="e">
        <f>IF(LEN(#REF!)=3,"是",IF(B6&lt;&gt;"",IF(SUM(C6:D6)&lt;&gt;0,"是","否"),"是"))</f>
        <v>#REF!</v>
      </c>
    </row>
    <row r="7" ht="34.95" customHeight="1" spans="1:6">
      <c r="A7" s="440">
        <v>204</v>
      </c>
      <c r="B7" s="441" t="s">
        <v>108</v>
      </c>
      <c r="C7" s="425">
        <v>54716</v>
      </c>
      <c r="D7" s="425">
        <v>61708</v>
      </c>
      <c r="E7" s="208">
        <f t="shared" si="0"/>
        <v>0.127787118941443</v>
      </c>
      <c r="F7" s="287" t="e">
        <f>IF(LEN(#REF!)=3,"是",IF(B7&lt;&gt;"",IF(SUM(C7:D7)&lt;&gt;0,"是","否"),"是"))</f>
        <v>#REF!</v>
      </c>
    </row>
    <row r="8" ht="34.95" customHeight="1" spans="1:6">
      <c r="A8" s="440">
        <v>205</v>
      </c>
      <c r="B8" s="441" t="s">
        <v>109</v>
      </c>
      <c r="C8" s="425">
        <v>148433</v>
      </c>
      <c r="D8" s="425">
        <v>170681</v>
      </c>
      <c r="E8" s="208">
        <f t="shared" si="0"/>
        <v>0.149885807064467</v>
      </c>
      <c r="F8" s="287" t="e">
        <f>IF(LEN(#REF!)=3,"是",IF(B8&lt;&gt;"",IF(SUM(C8:D8)&lt;&gt;0,"是","否"),"是"))</f>
        <v>#REF!</v>
      </c>
    </row>
    <row r="9" ht="34.95" customHeight="1" spans="1:6">
      <c r="A9" s="440">
        <v>206</v>
      </c>
      <c r="B9" s="441" t="s">
        <v>110</v>
      </c>
      <c r="C9" s="425">
        <v>1037</v>
      </c>
      <c r="D9" s="425">
        <v>879</v>
      </c>
      <c r="E9" s="208">
        <f t="shared" si="0"/>
        <v>-0.152362584378014</v>
      </c>
      <c r="F9" s="287" t="e">
        <f>IF(LEN(#REF!)=3,"是",IF(B9&lt;&gt;"",IF(SUM(C9:D9)&lt;&gt;0,"是","否"),"是"))</f>
        <v>#REF!</v>
      </c>
    </row>
    <row r="10" ht="34.95" customHeight="1" spans="1:6">
      <c r="A10" s="440">
        <v>207</v>
      </c>
      <c r="B10" s="441" t="s">
        <v>111</v>
      </c>
      <c r="C10" s="425">
        <v>2672</v>
      </c>
      <c r="D10" s="425">
        <v>3509</v>
      </c>
      <c r="E10" s="208">
        <f t="shared" si="0"/>
        <v>0.313248502994012</v>
      </c>
      <c r="F10" s="287" t="e">
        <f>IF(LEN(#REF!)=3,"是",IF(B10&lt;&gt;"",IF(SUM(C10:D10)&lt;&gt;0,"是","否"),"是"))</f>
        <v>#REF!</v>
      </c>
    </row>
    <row r="11" ht="34.95" customHeight="1" spans="1:6">
      <c r="A11" s="440">
        <v>208</v>
      </c>
      <c r="B11" s="441" t="s">
        <v>112</v>
      </c>
      <c r="C11" s="425">
        <v>111559</v>
      </c>
      <c r="D11" s="425">
        <v>117548</v>
      </c>
      <c r="E11" s="208">
        <f t="shared" si="0"/>
        <v>0.0536845973879293</v>
      </c>
      <c r="F11" s="287" t="e">
        <f>IF(LEN(#REF!)=3,"是",IF(B11&lt;&gt;"",IF(SUM(C11:D11)&lt;&gt;0,"是","否"),"是"))</f>
        <v>#REF!</v>
      </c>
    </row>
    <row r="12" ht="34.95" customHeight="1" spans="1:6">
      <c r="A12" s="440">
        <v>210</v>
      </c>
      <c r="B12" s="441" t="s">
        <v>113</v>
      </c>
      <c r="C12" s="425">
        <v>56397</v>
      </c>
      <c r="D12" s="425">
        <v>71418</v>
      </c>
      <c r="E12" s="208">
        <f t="shared" si="0"/>
        <v>0.266343954465663</v>
      </c>
      <c r="F12" s="287" t="e">
        <f>IF(LEN(#REF!)=3,"是",IF(B12&lt;&gt;"",IF(SUM(C12:D12)&lt;&gt;0,"是","否"),"是"))</f>
        <v>#REF!</v>
      </c>
    </row>
    <row r="13" ht="34.95" customHeight="1" spans="1:6">
      <c r="A13" s="440">
        <v>211</v>
      </c>
      <c r="B13" s="441" t="s">
        <v>114</v>
      </c>
      <c r="C13" s="425">
        <v>8932</v>
      </c>
      <c r="D13" s="425">
        <v>6666</v>
      </c>
      <c r="E13" s="208">
        <f t="shared" si="0"/>
        <v>-0.253694581280788</v>
      </c>
      <c r="F13" s="287" t="e">
        <f>IF(LEN(#REF!)=3,"是",IF(B13&lt;&gt;"",IF(SUM(C13:D13)&lt;&gt;0,"是","否"),"是"))</f>
        <v>#REF!</v>
      </c>
    </row>
    <row r="14" ht="34.95" customHeight="1" spans="1:6">
      <c r="A14" s="440">
        <v>212</v>
      </c>
      <c r="B14" s="441" t="s">
        <v>115</v>
      </c>
      <c r="C14" s="425">
        <v>25836</v>
      </c>
      <c r="D14" s="425">
        <v>41776</v>
      </c>
      <c r="E14" s="208">
        <f t="shared" si="0"/>
        <v>0.616968570986221</v>
      </c>
      <c r="F14" s="287" t="e">
        <f>IF(LEN(#REF!)=3,"是",IF(B14&lt;&gt;"",IF(SUM(C14:D14)&lt;&gt;0,"是","否"),"是"))</f>
        <v>#REF!</v>
      </c>
    </row>
    <row r="15" ht="34.95" customHeight="1" spans="1:6">
      <c r="A15" s="440">
        <v>213</v>
      </c>
      <c r="B15" s="441" t="s">
        <v>116</v>
      </c>
      <c r="C15" s="425">
        <v>15716</v>
      </c>
      <c r="D15" s="425">
        <v>12693</v>
      </c>
      <c r="E15" s="208">
        <f t="shared" si="0"/>
        <v>-0.19235174344617</v>
      </c>
      <c r="F15" s="287" t="e">
        <f>IF(LEN(#REF!)=3,"是",IF(B15&lt;&gt;"",IF(SUM(C15:D15)&lt;&gt;0,"是","否"),"是"))</f>
        <v>#REF!</v>
      </c>
    </row>
    <row r="16" ht="34.95" customHeight="1" spans="1:6">
      <c r="A16" s="440">
        <v>214</v>
      </c>
      <c r="B16" s="441" t="s">
        <v>117</v>
      </c>
      <c r="C16" s="425">
        <v>20148</v>
      </c>
      <c r="D16" s="425">
        <v>4449</v>
      </c>
      <c r="E16" s="208">
        <f t="shared" si="0"/>
        <v>-0.779184038117927</v>
      </c>
      <c r="F16" s="287" t="e">
        <f>IF(LEN(#REF!)=3,"是",IF(B16&lt;&gt;"",IF(SUM(C16:D16)&lt;&gt;0,"是","否"),"是"))</f>
        <v>#REF!</v>
      </c>
    </row>
    <row r="17" ht="34.95" customHeight="1" spans="1:6">
      <c r="A17" s="440">
        <v>215</v>
      </c>
      <c r="B17" s="441" t="s">
        <v>118</v>
      </c>
      <c r="C17" s="425">
        <v>259</v>
      </c>
      <c r="D17" s="425">
        <v>865</v>
      </c>
      <c r="E17" s="208">
        <f t="shared" si="0"/>
        <v>2.33976833976834</v>
      </c>
      <c r="F17" s="287" t="e">
        <f>IF(LEN(#REF!)=3,"是",IF(B17&lt;&gt;"",IF(SUM(C17:D17)&lt;&gt;0,"是","否"),"是"))</f>
        <v>#REF!</v>
      </c>
    </row>
    <row r="18" ht="34.95" customHeight="1" spans="1:6">
      <c r="A18" s="440">
        <v>216</v>
      </c>
      <c r="B18" s="441" t="s">
        <v>119</v>
      </c>
      <c r="C18" s="425">
        <v>1386</v>
      </c>
      <c r="D18" s="425">
        <v>692</v>
      </c>
      <c r="E18" s="208">
        <f t="shared" si="0"/>
        <v>-0.500721500721501</v>
      </c>
      <c r="F18" s="287" t="e">
        <f>IF(LEN(#REF!)=3,"是",IF(B18&lt;&gt;"",IF(SUM(C18:D18)&lt;&gt;0,"是","否"),"是"))</f>
        <v>#REF!</v>
      </c>
    </row>
    <row r="19" ht="34.95" customHeight="1" spans="1:6">
      <c r="A19" s="440">
        <v>217</v>
      </c>
      <c r="B19" s="441" t="s">
        <v>120</v>
      </c>
      <c r="C19" s="425">
        <v>30</v>
      </c>
      <c r="D19" s="425">
        <v>256</v>
      </c>
      <c r="E19" s="208">
        <f t="shared" si="0"/>
        <v>7.53333333333333</v>
      </c>
      <c r="F19" s="287" t="e">
        <f>IF(LEN(#REF!)=3,"是",IF(B19&lt;&gt;"",IF(SUM(C19:D19)&lt;&gt;0,"是","否"),"是"))</f>
        <v>#REF!</v>
      </c>
    </row>
    <row r="20" ht="34.95" customHeight="1" spans="1:6">
      <c r="A20" s="440">
        <v>219</v>
      </c>
      <c r="B20" s="441" t="s">
        <v>121</v>
      </c>
      <c r="C20" s="425">
        <v>0</v>
      </c>
      <c r="D20" s="425">
        <v>0</v>
      </c>
      <c r="E20" s="208" t="s">
        <v>71</v>
      </c>
      <c r="F20" s="287" t="e">
        <f>IF(LEN(#REF!)=3,"是",IF(B20&lt;&gt;"",IF(SUM(C20:D20)&lt;&gt;0,"是","否"),"是"))</f>
        <v>#REF!</v>
      </c>
    </row>
    <row r="21" ht="34.95" customHeight="1" spans="1:6">
      <c r="A21" s="440">
        <v>220</v>
      </c>
      <c r="B21" s="441" t="s">
        <v>122</v>
      </c>
      <c r="C21" s="425">
        <v>1364</v>
      </c>
      <c r="D21" s="425">
        <v>2010</v>
      </c>
      <c r="E21" s="208">
        <f t="shared" si="0"/>
        <v>0.473607038123167</v>
      </c>
      <c r="F21" s="287" t="e">
        <f>IF(LEN(#REF!)=3,"是",IF(B21&lt;&gt;"",IF(SUM(C21:D21)&lt;&gt;0,"是","否"),"是"))</f>
        <v>#REF!</v>
      </c>
    </row>
    <row r="22" ht="34.95" customHeight="1" spans="1:6">
      <c r="A22" s="440">
        <v>221</v>
      </c>
      <c r="B22" s="441" t="s">
        <v>123</v>
      </c>
      <c r="C22" s="425">
        <v>89035</v>
      </c>
      <c r="D22" s="425">
        <v>94756</v>
      </c>
      <c r="E22" s="208">
        <f t="shared" si="0"/>
        <v>0.0642556298085023</v>
      </c>
      <c r="F22" s="287" t="e">
        <f>IF(LEN(#REF!)=3,"是",IF(B22&lt;&gt;"",IF(SUM(C22:D22)&lt;&gt;0,"是","否"),"是"))</f>
        <v>#REF!</v>
      </c>
    </row>
    <row r="23" ht="34.95" customHeight="1" spans="1:6">
      <c r="A23" s="440">
        <v>222</v>
      </c>
      <c r="B23" s="441" t="s">
        <v>124</v>
      </c>
      <c r="C23" s="425">
        <v>1259</v>
      </c>
      <c r="D23" s="442">
        <v>1643</v>
      </c>
      <c r="E23" s="208">
        <f t="shared" si="0"/>
        <v>0.305003971405878</v>
      </c>
      <c r="F23" s="287" t="e">
        <f>IF(LEN(#REF!)=3,"是",IF(B23&lt;&gt;"",IF(SUM(C23:D23)&lt;&gt;0,"是","否"),"是"))</f>
        <v>#REF!</v>
      </c>
    </row>
    <row r="24" ht="34.95" customHeight="1" spans="1:6">
      <c r="A24" s="440">
        <v>224</v>
      </c>
      <c r="B24" s="441" t="s">
        <v>125</v>
      </c>
      <c r="C24" s="425">
        <v>3507</v>
      </c>
      <c r="D24" s="425">
        <v>5122</v>
      </c>
      <c r="E24" s="208">
        <f t="shared" si="0"/>
        <v>0.46050755631594</v>
      </c>
      <c r="F24" s="287" t="e">
        <f>IF(LEN(#REF!)=3,"是",IF(B24&lt;&gt;"",IF(SUM(C24:D24)&lt;&gt;0,"是","否"),"是"))</f>
        <v>#REF!</v>
      </c>
    </row>
    <row r="25" ht="34.95" customHeight="1" spans="1:6">
      <c r="A25" s="440">
        <v>227</v>
      </c>
      <c r="B25" s="441" t="s">
        <v>126</v>
      </c>
      <c r="C25" s="425">
        <v>0</v>
      </c>
      <c r="D25" s="425">
        <v>6800</v>
      </c>
      <c r="E25" s="208" t="s">
        <v>71</v>
      </c>
      <c r="F25" s="287" t="e">
        <f>IF(LEN(#REF!)=3,"是",IF(B25&lt;&gt;"",IF(SUM(C25:D25)&lt;&gt;0,"是","否"),"是"))</f>
        <v>#REF!</v>
      </c>
    </row>
    <row r="26" ht="34.95" customHeight="1" spans="1:6">
      <c r="A26" s="440">
        <v>229</v>
      </c>
      <c r="B26" s="473" t="s">
        <v>127</v>
      </c>
      <c r="C26" s="425">
        <v>0</v>
      </c>
      <c r="D26" s="425">
        <v>0</v>
      </c>
      <c r="E26" s="208" t="s">
        <v>71</v>
      </c>
      <c r="F26" s="287" t="e">
        <f>IF(LEN(#REF!)=3,"是",IF(B26&lt;&gt;"",IF(SUM(C26:D26)&lt;&gt;0,"是","否"),"是"))</f>
        <v>#REF!</v>
      </c>
    </row>
    <row r="27" ht="34.95" customHeight="1" spans="1:6">
      <c r="A27" s="440">
        <v>232</v>
      </c>
      <c r="B27" s="441" t="s">
        <v>128</v>
      </c>
      <c r="C27" s="425">
        <v>4633</v>
      </c>
      <c r="D27" s="425">
        <v>4845</v>
      </c>
      <c r="E27" s="208">
        <f t="shared" si="0"/>
        <v>0.0457586876753723</v>
      </c>
      <c r="F27" s="287" t="e">
        <f>IF(LEN(#REF!)=3,"是",IF(B27&lt;&gt;"",IF(SUM(C27:D27)&lt;&gt;0,"是","否"),"是"))</f>
        <v>#REF!</v>
      </c>
    </row>
    <row r="28" ht="34.95" customHeight="1" spans="1:6">
      <c r="A28" s="474">
        <v>233</v>
      </c>
      <c r="B28" s="475" t="s">
        <v>129</v>
      </c>
      <c r="C28" s="425">
        <v>20</v>
      </c>
      <c r="D28" s="425">
        <v>100</v>
      </c>
      <c r="E28" s="208">
        <f t="shared" si="0"/>
        <v>4</v>
      </c>
      <c r="F28" s="287" t="e">
        <f>IF(LEN(#REF!)=3,"是",IF(B28&lt;&gt;"",IF(SUM(C28:D28)&lt;&gt;0,"是","否"),"是"))</f>
        <v>#REF!</v>
      </c>
    </row>
    <row r="29" customFormat="1" ht="34.95" customHeight="1" spans="1:6">
      <c r="A29" s="474"/>
      <c r="B29" s="475"/>
      <c r="C29" s="425"/>
      <c r="D29" s="425"/>
      <c r="E29" s="208"/>
      <c r="F29" s="287"/>
    </row>
    <row r="30" s="361" customFormat="1" ht="34.95" customHeight="1" spans="1:6">
      <c r="A30" s="245"/>
      <c r="B30" s="314" t="s">
        <v>130</v>
      </c>
      <c r="C30" s="476">
        <f>SUM(C4:C28)</f>
        <v>598690</v>
      </c>
      <c r="D30" s="476">
        <f>SUM(D4:D28)</f>
        <v>676520</v>
      </c>
      <c r="E30" s="208">
        <f t="shared" ref="E30:E38" si="1">(D30-C30)/C30</f>
        <v>0.130000501094055</v>
      </c>
      <c r="F30" s="287" t="e">
        <f>IF(LEN(#REF!)=3,"是",IF(A30&lt;&gt;"",IF(SUM(C30:D30)&lt;&gt;0,"是","否"),"是"))</f>
        <v>#REF!</v>
      </c>
    </row>
    <row r="31" s="361" customFormat="1" ht="34.95" customHeight="1" spans="1:6">
      <c r="A31" s="477">
        <v>230</v>
      </c>
      <c r="B31" s="478" t="s">
        <v>131</v>
      </c>
      <c r="C31" s="476">
        <f>SUM(C32:C36)</f>
        <v>211771</v>
      </c>
      <c r="D31" s="476">
        <f>SUM(D32:D36)</f>
        <v>173407</v>
      </c>
      <c r="E31" s="208">
        <f t="shared" si="1"/>
        <v>-0.181157948916518</v>
      </c>
      <c r="F31" s="287"/>
    </row>
    <row r="32" s="361" customFormat="1" ht="34.95" customHeight="1" spans="1:6">
      <c r="A32" s="479">
        <v>23006</v>
      </c>
      <c r="B32" s="454" t="s">
        <v>132</v>
      </c>
      <c r="C32" s="425">
        <v>112291</v>
      </c>
      <c r="D32" s="425">
        <v>114505</v>
      </c>
      <c r="E32" s="208">
        <f t="shared" si="1"/>
        <v>0.0197166291154233</v>
      </c>
      <c r="F32" s="287"/>
    </row>
    <row r="33" s="361" customFormat="1" ht="34.95" customHeight="1" spans="1:6">
      <c r="A33" s="479">
        <v>23008</v>
      </c>
      <c r="B33" s="454" t="s">
        <v>133</v>
      </c>
      <c r="C33" s="425">
        <v>6509</v>
      </c>
      <c r="D33" s="425">
        <v>3561</v>
      </c>
      <c r="E33" s="208">
        <f t="shared" si="1"/>
        <v>-0.452911353510524</v>
      </c>
      <c r="F33" s="287"/>
    </row>
    <row r="34" s="361" customFormat="1" ht="34.95" customHeight="1" spans="1:6">
      <c r="A34" s="479">
        <v>23009</v>
      </c>
      <c r="B34" s="454" t="s">
        <v>134</v>
      </c>
      <c r="C34" s="425">
        <v>68212</v>
      </c>
      <c r="D34" s="425">
        <v>55341</v>
      </c>
      <c r="E34" s="208">
        <f t="shared" si="1"/>
        <v>-0.188691139388964</v>
      </c>
      <c r="F34" s="287"/>
    </row>
    <row r="35" s="361" customFormat="1" ht="34.95" customHeight="1" spans="1:6">
      <c r="A35" s="479">
        <v>23015</v>
      </c>
      <c r="B35" s="454" t="s">
        <v>135</v>
      </c>
      <c r="C35" s="425">
        <v>24400</v>
      </c>
      <c r="D35" s="425">
        <v>0</v>
      </c>
      <c r="E35" s="208">
        <f t="shared" si="1"/>
        <v>-1</v>
      </c>
      <c r="F35" s="287"/>
    </row>
    <row r="36" s="361" customFormat="1" ht="34.95" customHeight="1" spans="1:6">
      <c r="A36" s="479">
        <v>23021</v>
      </c>
      <c r="B36" s="454" t="s">
        <v>136</v>
      </c>
      <c r="C36" s="425">
        <v>359</v>
      </c>
      <c r="D36" s="425">
        <v>0</v>
      </c>
      <c r="E36" s="208">
        <f t="shared" si="1"/>
        <v>-1</v>
      </c>
      <c r="F36" s="287"/>
    </row>
    <row r="37" s="361" customFormat="1" ht="34.95" customHeight="1" spans="1:6">
      <c r="A37" s="480">
        <v>231</v>
      </c>
      <c r="B37" s="481" t="s">
        <v>137</v>
      </c>
      <c r="C37" s="476">
        <v>20910</v>
      </c>
      <c r="D37" s="476">
        <v>500</v>
      </c>
      <c r="E37" s="208">
        <f t="shared" si="1"/>
        <v>-0.976087996174079</v>
      </c>
      <c r="F37" s="287"/>
    </row>
    <row r="38" ht="34.95" customHeight="1" spans="1:6">
      <c r="A38" s="482"/>
      <c r="B38" s="219" t="s">
        <v>138</v>
      </c>
      <c r="C38" s="476">
        <f>SUM(C30,C31,C37)</f>
        <v>831371</v>
      </c>
      <c r="D38" s="476">
        <f>SUM(D30,D31,D37)</f>
        <v>850427</v>
      </c>
      <c r="E38" s="208">
        <f t="shared" si="1"/>
        <v>0.0229211747823775</v>
      </c>
      <c r="F38" s="287" t="e">
        <f>IF(LEN(#REF!)=3,"是",IF(A38&lt;&gt;"",IF(SUM(C38:D38)&lt;&gt;0,"是","否"),"是"))</f>
        <v>#REF!</v>
      </c>
    </row>
    <row r="39" spans="2:4">
      <c r="B39" s="483"/>
      <c r="D39" s="484"/>
    </row>
    <row r="41" spans="4:4">
      <c r="D41" s="484"/>
    </row>
    <row r="43" spans="4:4">
      <c r="D43" s="484"/>
    </row>
    <row r="44" spans="4:4">
      <c r="D44" s="484"/>
    </row>
    <row r="46" spans="4:4">
      <c r="D46" s="484"/>
    </row>
    <row r="47" spans="4:4">
      <c r="D47" s="484"/>
    </row>
    <row r="48" spans="4:4">
      <c r="D48" s="484"/>
    </row>
    <row r="49" spans="4:4">
      <c r="D49" s="484"/>
    </row>
    <row r="51" spans="4:4">
      <c r="D51" s="484"/>
    </row>
  </sheetData>
  <mergeCells count="1">
    <mergeCell ref="B1:E1"/>
  </mergeCells>
  <conditionalFormatting sqref="F4:F39">
    <cfRule type="cellIs" dxfId="2" priority="4" stopIfTrue="1" operator="lessThan">
      <formula>0</formula>
    </cfRule>
  </conditionalFormatting>
  <conditionalFormatting sqref="E2 D39:E44">
    <cfRule type="cellIs" dxfId="0" priority="6"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83" fitToHeight="0"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F41"/>
  <sheetViews>
    <sheetView topLeftCell="A27" workbookViewId="0">
      <selection activeCell="C35" sqref="C35"/>
    </sheetView>
  </sheetViews>
  <sheetFormatPr defaultColWidth="9" defaultRowHeight="13.5" outlineLevelCol="5"/>
  <cols>
    <col min="1" max="1" width="8.375" style="201" customWidth="1"/>
    <col min="2" max="2" width="42.2166666666667" style="201" customWidth="1"/>
    <col min="3" max="3" width="23.775" style="201" customWidth="1"/>
    <col min="4" max="5" width="24.4416666666667" style="201" customWidth="1"/>
    <col min="6" max="6" width="15" style="201" customWidth="1"/>
    <col min="7" max="16384" width="9" style="201"/>
  </cols>
  <sheetData>
    <row r="1" ht="33" customHeight="1" spans="1:5">
      <c r="A1" s="420"/>
      <c r="B1" s="420" t="str">
        <f>目录!A4</f>
        <v>1-3  2026年官渡区本级一般公共预算收入情况表</v>
      </c>
      <c r="C1" s="420"/>
      <c r="D1" s="420"/>
      <c r="E1" s="420"/>
    </row>
    <row r="2" ht="18.75" spans="1:5">
      <c r="A2" s="185"/>
      <c r="B2" s="421"/>
      <c r="C2" s="362"/>
      <c r="D2" s="362"/>
      <c r="E2" s="327" t="s">
        <v>39</v>
      </c>
    </row>
    <row r="3" ht="37.5" spans="1:5">
      <c r="A3" s="448" t="s">
        <v>139</v>
      </c>
      <c r="B3" s="449" t="str">
        <f>表头!A2</f>
        <v>项目</v>
      </c>
      <c r="C3" s="449" t="s">
        <v>140</v>
      </c>
      <c r="D3" s="449" t="str">
        <f>表头!C2</f>
        <v>2026年预算数</v>
      </c>
      <c r="E3" s="449" t="s">
        <v>141</v>
      </c>
    </row>
    <row r="4" ht="34.95" customHeight="1" spans="1:5">
      <c r="A4" s="450" t="s">
        <v>42</v>
      </c>
      <c r="B4" s="451" t="s">
        <v>43</v>
      </c>
      <c r="C4" s="452">
        <f>SUM(C5:C20)</f>
        <v>342923</v>
      </c>
      <c r="D4" s="452">
        <f>SUM(D5:D20)</f>
        <v>355276</v>
      </c>
      <c r="E4" s="208">
        <f>(D4-C4)/C4</f>
        <v>0.0360226639799605</v>
      </c>
    </row>
    <row r="5" ht="34.95" customHeight="1" spans="1:5">
      <c r="A5" s="453" t="s">
        <v>44</v>
      </c>
      <c r="B5" s="454" t="s">
        <v>45</v>
      </c>
      <c r="C5" s="455">
        <v>96708</v>
      </c>
      <c r="D5" s="456">
        <v>105075</v>
      </c>
      <c r="E5" s="208">
        <f t="shared" ref="E5:E30" si="0">(D5-C5)/C5</f>
        <v>0.0865181784340489</v>
      </c>
    </row>
    <row r="6" ht="34.95" customHeight="1" spans="1:5">
      <c r="A6" s="453" t="s">
        <v>46</v>
      </c>
      <c r="B6" s="454" t="s">
        <v>47</v>
      </c>
      <c r="C6" s="455">
        <v>10554</v>
      </c>
      <c r="D6" s="456">
        <v>12302</v>
      </c>
      <c r="E6" s="208">
        <f t="shared" si="0"/>
        <v>0.165624407807466</v>
      </c>
    </row>
    <row r="7" ht="34.95" customHeight="1" spans="1:5">
      <c r="A7" s="453">
        <v>10105</v>
      </c>
      <c r="B7" s="454" t="s">
        <v>48</v>
      </c>
      <c r="C7" s="455">
        <v>0</v>
      </c>
      <c r="D7" s="456"/>
      <c r="E7" s="208" t="s">
        <v>71</v>
      </c>
    </row>
    <row r="8" ht="34.95" customHeight="1" spans="1:5">
      <c r="A8" s="453" t="s">
        <v>49</v>
      </c>
      <c r="B8" s="454" t="s">
        <v>50</v>
      </c>
      <c r="C8" s="455">
        <v>5639</v>
      </c>
      <c r="D8" s="456">
        <v>5871</v>
      </c>
      <c r="E8" s="208">
        <f t="shared" si="0"/>
        <v>0.0411420464621387</v>
      </c>
    </row>
    <row r="9" ht="34.95" customHeight="1" spans="1:5">
      <c r="A9" s="453" t="s">
        <v>51</v>
      </c>
      <c r="B9" s="454" t="s">
        <v>52</v>
      </c>
      <c r="C9" s="455">
        <v>248</v>
      </c>
      <c r="D9" s="456">
        <v>235</v>
      </c>
      <c r="E9" s="208">
        <f t="shared" si="0"/>
        <v>-0.0524193548387097</v>
      </c>
    </row>
    <row r="10" ht="34.95" customHeight="1" spans="1:5">
      <c r="A10" s="453" t="s">
        <v>53</v>
      </c>
      <c r="B10" s="454" t="s">
        <v>54</v>
      </c>
      <c r="C10" s="455">
        <v>25926</v>
      </c>
      <c r="D10" s="456">
        <v>28182</v>
      </c>
      <c r="E10" s="208">
        <f t="shared" si="0"/>
        <v>0.087016894237445</v>
      </c>
    </row>
    <row r="11" ht="34.95" customHeight="1" spans="1:5">
      <c r="A11" s="453" t="s">
        <v>55</v>
      </c>
      <c r="B11" s="454" t="s">
        <v>56</v>
      </c>
      <c r="C11" s="455">
        <v>18870</v>
      </c>
      <c r="D11" s="456">
        <v>39670</v>
      </c>
      <c r="E11" s="208">
        <f t="shared" si="0"/>
        <v>1.10227874933757</v>
      </c>
    </row>
    <row r="12" ht="34.95" customHeight="1" spans="1:5">
      <c r="A12" s="453" t="s">
        <v>57</v>
      </c>
      <c r="B12" s="454" t="s">
        <v>58</v>
      </c>
      <c r="C12" s="455">
        <v>16890</v>
      </c>
      <c r="D12" s="456">
        <v>17037</v>
      </c>
      <c r="E12" s="208">
        <f t="shared" si="0"/>
        <v>0.00870337477797513</v>
      </c>
    </row>
    <row r="13" ht="34.95" customHeight="1" spans="1:5">
      <c r="A13" s="453" t="s">
        <v>59</v>
      </c>
      <c r="B13" s="454" t="s">
        <v>60</v>
      </c>
      <c r="C13" s="455">
        <v>8237</v>
      </c>
      <c r="D13" s="456">
        <v>9939</v>
      </c>
      <c r="E13" s="208">
        <f t="shared" si="0"/>
        <v>0.206628626927279</v>
      </c>
    </row>
    <row r="14" ht="34.95" customHeight="1" spans="1:5">
      <c r="A14" s="453" t="s">
        <v>61</v>
      </c>
      <c r="B14" s="454" t="s">
        <v>62</v>
      </c>
      <c r="C14" s="455">
        <v>111308</v>
      </c>
      <c r="D14" s="456">
        <v>97069</v>
      </c>
      <c r="E14" s="208">
        <f t="shared" si="0"/>
        <v>-0.127924318108312</v>
      </c>
    </row>
    <row r="15" ht="34.95" customHeight="1" spans="1:5">
      <c r="A15" s="453" t="s">
        <v>63</v>
      </c>
      <c r="B15" s="454" t="s">
        <v>64</v>
      </c>
      <c r="C15" s="455">
        <v>6041</v>
      </c>
      <c r="D15" s="456">
        <v>5937</v>
      </c>
      <c r="E15" s="208">
        <f t="shared" si="0"/>
        <v>-0.0172156927660983</v>
      </c>
    </row>
    <row r="16" ht="34.95" customHeight="1" spans="1:5">
      <c r="A16" s="453" t="s">
        <v>65</v>
      </c>
      <c r="B16" s="454" t="s">
        <v>66</v>
      </c>
      <c r="C16" s="455">
        <v>41</v>
      </c>
      <c r="D16" s="456">
        <v>658</v>
      </c>
      <c r="E16" s="208">
        <f t="shared" si="0"/>
        <v>15.0487804878049</v>
      </c>
    </row>
    <row r="17" ht="34.95" customHeight="1" spans="1:5">
      <c r="A17" s="453" t="s">
        <v>67</v>
      </c>
      <c r="B17" s="454" t="s">
        <v>68</v>
      </c>
      <c r="C17" s="455">
        <v>42344</v>
      </c>
      <c r="D17" s="456">
        <v>32949</v>
      </c>
      <c r="E17" s="208">
        <f t="shared" si="0"/>
        <v>-0.221873228792745</v>
      </c>
    </row>
    <row r="18" ht="34.95" customHeight="1" spans="1:5">
      <c r="A18" s="453" t="s">
        <v>69</v>
      </c>
      <c r="B18" s="454" t="s">
        <v>70</v>
      </c>
      <c r="C18" s="455">
        <v>0</v>
      </c>
      <c r="D18" s="455">
        <v>0</v>
      </c>
      <c r="E18" s="208" t="s">
        <v>71</v>
      </c>
    </row>
    <row r="19" ht="34.95" customHeight="1" spans="1:5">
      <c r="A19" s="453" t="s">
        <v>72</v>
      </c>
      <c r="B19" s="454" t="s">
        <v>73</v>
      </c>
      <c r="C19" s="455">
        <v>117</v>
      </c>
      <c r="D19" s="456">
        <v>219</v>
      </c>
      <c r="E19" s="208">
        <f t="shared" si="0"/>
        <v>0.871794871794872</v>
      </c>
    </row>
    <row r="20" ht="34.95" customHeight="1" spans="1:5">
      <c r="A20" s="503" t="s">
        <v>74</v>
      </c>
      <c r="B20" s="454" t="s">
        <v>75</v>
      </c>
      <c r="C20" s="455">
        <v>0</v>
      </c>
      <c r="D20" s="456">
        <v>133</v>
      </c>
      <c r="E20" s="208" t="s">
        <v>71</v>
      </c>
    </row>
    <row r="21" ht="34.95" customHeight="1" spans="1:5">
      <c r="A21" s="457" t="s">
        <v>76</v>
      </c>
      <c r="B21" s="451" t="s">
        <v>77</v>
      </c>
      <c r="C21" s="455">
        <f>SUM(C22:C29)</f>
        <v>29331</v>
      </c>
      <c r="D21" s="455">
        <f>SUM(D22:D29)</f>
        <v>35832</v>
      </c>
      <c r="E21" s="208">
        <f t="shared" si="0"/>
        <v>0.221642630663803</v>
      </c>
    </row>
    <row r="22" ht="34.95" customHeight="1" spans="1:5">
      <c r="A22" s="458" t="s">
        <v>78</v>
      </c>
      <c r="B22" s="454" t="s">
        <v>79</v>
      </c>
      <c r="C22" s="455">
        <v>15301</v>
      </c>
      <c r="D22" s="455">
        <v>19431</v>
      </c>
      <c r="E22" s="208">
        <f t="shared" si="0"/>
        <v>0.269916998888961</v>
      </c>
    </row>
    <row r="23" ht="34.95" customHeight="1" spans="1:5">
      <c r="A23" s="453" t="s">
        <v>80</v>
      </c>
      <c r="B23" s="454" t="s">
        <v>81</v>
      </c>
      <c r="C23" s="455">
        <v>5400</v>
      </c>
      <c r="D23" s="455">
        <v>4967</v>
      </c>
      <c r="E23" s="208">
        <f t="shared" si="0"/>
        <v>-0.0801851851851852</v>
      </c>
    </row>
    <row r="24" ht="34.95" customHeight="1" spans="1:5">
      <c r="A24" s="453" t="s">
        <v>82</v>
      </c>
      <c r="B24" s="454" t="s">
        <v>83</v>
      </c>
      <c r="C24" s="455">
        <v>5000</v>
      </c>
      <c r="D24" s="455">
        <v>6079</v>
      </c>
      <c r="E24" s="208">
        <f t="shared" si="0"/>
        <v>0.2158</v>
      </c>
    </row>
    <row r="25" ht="34.95" customHeight="1" spans="1:5">
      <c r="A25" s="453" t="s">
        <v>84</v>
      </c>
      <c r="B25" s="454" t="s">
        <v>85</v>
      </c>
      <c r="C25" s="455">
        <v>0</v>
      </c>
      <c r="D25" s="455">
        <v>0</v>
      </c>
      <c r="E25" s="208" t="s">
        <v>71</v>
      </c>
    </row>
    <row r="26" ht="34.95" customHeight="1" spans="1:5">
      <c r="A26" s="453" t="s">
        <v>86</v>
      </c>
      <c r="B26" s="441" t="s">
        <v>87</v>
      </c>
      <c r="C26" s="455">
        <v>3500</v>
      </c>
      <c r="D26" s="455">
        <v>5120</v>
      </c>
      <c r="E26" s="208">
        <f t="shared" si="0"/>
        <v>0.462857142857143</v>
      </c>
    </row>
    <row r="27" ht="34.95" customHeight="1" spans="1:5">
      <c r="A27" s="453" t="s">
        <v>88</v>
      </c>
      <c r="B27" s="441" t="s">
        <v>89</v>
      </c>
      <c r="C27" s="455">
        <v>0</v>
      </c>
      <c r="D27" s="455">
        <v>0</v>
      </c>
      <c r="E27" s="208" t="s">
        <v>71</v>
      </c>
    </row>
    <row r="28" ht="34.95" customHeight="1" spans="1:5">
      <c r="A28" s="453" t="s">
        <v>90</v>
      </c>
      <c r="B28" s="454" t="s">
        <v>91</v>
      </c>
      <c r="C28" s="455">
        <v>130</v>
      </c>
      <c r="D28" s="455">
        <v>158</v>
      </c>
      <c r="E28" s="208">
        <f t="shared" si="0"/>
        <v>0.215384615384615</v>
      </c>
    </row>
    <row r="29" ht="34.95" customHeight="1" spans="1:5">
      <c r="A29" s="453" t="s">
        <v>92</v>
      </c>
      <c r="B29" s="454" t="s">
        <v>93</v>
      </c>
      <c r="C29" s="455">
        <v>0</v>
      </c>
      <c r="D29" s="455">
        <v>77</v>
      </c>
      <c r="E29" s="208" t="s">
        <v>71</v>
      </c>
    </row>
    <row r="30" ht="34.95" customHeight="1" spans="1:5">
      <c r="A30" s="459"/>
      <c r="B30" s="454"/>
      <c r="C30" s="455"/>
      <c r="D30" s="455"/>
      <c r="E30" s="208"/>
    </row>
    <row r="31" ht="34.95" customHeight="1" spans="1:5">
      <c r="A31" s="245"/>
      <c r="B31" s="314" t="s">
        <v>94</v>
      </c>
      <c r="C31" s="452">
        <f>SUM(C4,C21)</f>
        <v>372254</v>
      </c>
      <c r="D31" s="452">
        <f>SUM(D4,D21)</f>
        <v>391108</v>
      </c>
      <c r="E31" s="208">
        <f>(D31-C31)/C31</f>
        <v>0.0506482133167139</v>
      </c>
    </row>
    <row r="32" customFormat="1" ht="34.95" customHeight="1" spans="1:5">
      <c r="A32" s="457" t="s">
        <v>142</v>
      </c>
      <c r="B32" s="451" t="s">
        <v>95</v>
      </c>
      <c r="C32" s="455">
        <v>0</v>
      </c>
      <c r="D32" s="455">
        <v>0</v>
      </c>
      <c r="E32" s="460"/>
    </row>
    <row r="33" s="447" customFormat="1" ht="34.95" customHeight="1" spans="1:5">
      <c r="A33" s="457">
        <v>110</v>
      </c>
      <c r="B33" s="451" t="s">
        <v>96</v>
      </c>
      <c r="C33" s="452">
        <f>SUM(C34:C40)</f>
        <v>468102</v>
      </c>
      <c r="D33" s="452">
        <f>SUM(D34:D40)</f>
        <v>459319</v>
      </c>
      <c r="E33" s="208">
        <f>(D33-C33)/C33</f>
        <v>-0.0187630046442869</v>
      </c>
    </row>
    <row r="34" s="447" customFormat="1" ht="34.95" customHeight="1" spans="1:5">
      <c r="A34" s="461">
        <v>11001</v>
      </c>
      <c r="B34" s="454" t="s">
        <v>97</v>
      </c>
      <c r="C34" s="455">
        <v>63425</v>
      </c>
      <c r="D34" s="455">
        <v>63425</v>
      </c>
      <c r="E34" s="208">
        <f t="shared" ref="E34:E41" si="1">(D34-C34)/C34</f>
        <v>0</v>
      </c>
    </row>
    <row r="35" ht="34.95" customHeight="1" spans="1:5">
      <c r="A35" s="374">
        <v>11002</v>
      </c>
      <c r="B35" s="454" t="s">
        <v>143</v>
      </c>
      <c r="C35" s="455">
        <v>138299</v>
      </c>
      <c r="D35" s="455">
        <v>138665</v>
      </c>
      <c r="E35" s="208">
        <f t="shared" si="1"/>
        <v>0.00264643995979725</v>
      </c>
    </row>
    <row r="36" ht="34.95" customHeight="1" spans="1:5">
      <c r="A36" s="374">
        <v>11003</v>
      </c>
      <c r="B36" s="454" t="s">
        <v>144</v>
      </c>
      <c r="C36" s="455">
        <v>31000</v>
      </c>
      <c r="D36" s="455">
        <v>29500</v>
      </c>
      <c r="E36" s="208">
        <f t="shared" si="1"/>
        <v>-0.0483870967741935</v>
      </c>
    </row>
    <row r="37" ht="34.95" customHeight="1" spans="1:6">
      <c r="A37" s="374">
        <v>11008</v>
      </c>
      <c r="B37" s="454" t="s">
        <v>100</v>
      </c>
      <c r="C37" s="455">
        <v>104588</v>
      </c>
      <c r="D37" s="455">
        <v>68212</v>
      </c>
      <c r="E37" s="208">
        <f t="shared" si="1"/>
        <v>-0.347802807205416</v>
      </c>
      <c r="F37" s="462"/>
    </row>
    <row r="38" ht="34.95" customHeight="1" spans="1:5">
      <c r="A38" s="463">
        <v>11009</v>
      </c>
      <c r="B38" s="454" t="s">
        <v>101</v>
      </c>
      <c r="C38" s="455">
        <v>126290</v>
      </c>
      <c r="D38" s="455">
        <v>134677</v>
      </c>
      <c r="E38" s="208">
        <f t="shared" si="1"/>
        <v>0.0664106421727769</v>
      </c>
    </row>
    <row r="39" ht="34.95" customHeight="1" spans="1:5">
      <c r="A39" s="374">
        <v>11011</v>
      </c>
      <c r="B39" s="454" t="s">
        <v>145</v>
      </c>
      <c r="C39" s="455">
        <v>4500</v>
      </c>
      <c r="D39" s="455">
        <v>440</v>
      </c>
      <c r="E39" s="208">
        <f t="shared" si="1"/>
        <v>-0.902222222222222</v>
      </c>
    </row>
    <row r="40" ht="34.95" customHeight="1" spans="1:5">
      <c r="A40" s="464">
        <v>11015</v>
      </c>
      <c r="B40" s="465" t="s">
        <v>103</v>
      </c>
      <c r="C40" s="455">
        <v>0</v>
      </c>
      <c r="D40" s="455">
        <v>24400</v>
      </c>
      <c r="E40" s="208" t="s">
        <v>71</v>
      </c>
    </row>
    <row r="41" ht="34.95" customHeight="1" spans="1:5">
      <c r="A41" s="466"/>
      <c r="B41" s="467" t="s">
        <v>104</v>
      </c>
      <c r="C41" s="468">
        <f>SUM(C31,C32,C33)</f>
        <v>840356</v>
      </c>
      <c r="D41" s="468">
        <f>SUM(D31,D32,D33)</f>
        <v>850427</v>
      </c>
      <c r="E41" s="208">
        <f t="shared" si="1"/>
        <v>0.0119842066933538</v>
      </c>
    </row>
  </sheetData>
  <mergeCells count="1">
    <mergeCell ref="B1:E1"/>
  </mergeCells>
  <conditionalFormatting sqref="E2">
    <cfRule type="cellIs" dxfId="0" priority="36" stopIfTrue="1" operator="lessThanOrEqual">
      <formula>-1</formula>
    </cfRule>
  </conditionalFormatting>
  <conditionalFormatting sqref="C8">
    <cfRule type="expression" dxfId="1" priority="5" stopIfTrue="1">
      <formula>"len($A:$A)=3"</formula>
    </cfRule>
  </conditionalFormatting>
  <conditionalFormatting sqref="D18">
    <cfRule type="expression" dxfId="1" priority="4" stopIfTrue="1">
      <formula>"len($A:$A)=3"</formula>
    </cfRule>
  </conditionalFormatting>
  <conditionalFormatting sqref="A32">
    <cfRule type="expression" dxfId="1" priority="3" stopIfTrue="1">
      <formula>"len($A:$A)=3"</formula>
    </cfRule>
  </conditionalFormatting>
  <conditionalFormatting sqref="C32">
    <cfRule type="expression" dxfId="1" priority="2" stopIfTrue="1">
      <formula>"len($A:$A)=3"</formula>
    </cfRule>
  </conditionalFormatting>
  <conditionalFormatting sqref="D32">
    <cfRule type="expression" dxfId="1" priority="1" stopIfTrue="1">
      <formula>"len($A:$A)=3"</formula>
    </cfRule>
  </conditionalFormatting>
  <conditionalFormatting sqref="A33">
    <cfRule type="expression" dxfId="1" priority="40" stopIfTrue="1">
      <formula>"len($A:$A)=3"</formula>
    </cfRule>
  </conditionalFormatting>
  <conditionalFormatting sqref="C33:D33">
    <cfRule type="expression" dxfId="1" priority="24" stopIfTrue="1">
      <formula>"len($A:$A)=3"</formula>
    </cfRule>
  </conditionalFormatting>
  <conditionalFormatting sqref="A34">
    <cfRule type="expression" dxfId="1" priority="31" stopIfTrue="1">
      <formula>"len($A:$A)=3"</formula>
    </cfRule>
  </conditionalFormatting>
  <conditionalFormatting sqref="A35">
    <cfRule type="expression" dxfId="1" priority="30" stopIfTrue="1">
      <formula>"len($A:$A)=3"</formula>
    </cfRule>
  </conditionalFormatting>
  <conditionalFormatting sqref="C35">
    <cfRule type="expression" dxfId="1" priority="38" stopIfTrue="1">
      <formula>"len($A:$A)=3"</formula>
    </cfRule>
  </conditionalFormatting>
  <conditionalFormatting sqref="B38">
    <cfRule type="expression" dxfId="1" priority="12" stopIfTrue="1">
      <formula>"len($A:$A)=3"</formula>
    </cfRule>
  </conditionalFormatting>
  <conditionalFormatting sqref="B39">
    <cfRule type="expression" dxfId="1" priority="7" stopIfTrue="1">
      <formula>"len($A:$A)=3"</formula>
    </cfRule>
  </conditionalFormatting>
  <conditionalFormatting sqref="B40">
    <cfRule type="expression" dxfId="1" priority="9" stopIfTrue="1">
      <formula>"len($A:$A)=3"</formula>
    </cfRule>
  </conditionalFormatting>
  <conditionalFormatting sqref="A41">
    <cfRule type="expression" dxfId="1" priority="14" stopIfTrue="1">
      <formula>"len($A:$A)=3"</formula>
    </cfRule>
  </conditionalFormatting>
  <conditionalFormatting sqref="A36:A40">
    <cfRule type="expression" dxfId="1" priority="29" stopIfTrue="1">
      <formula>"len($A:$A)=3"</formula>
    </cfRule>
  </conditionalFormatting>
  <conditionalFormatting sqref="A38:A39">
    <cfRule type="expression" dxfId="1" priority="26" stopIfTrue="1">
      <formula>"len($A:$A)=3"</formula>
    </cfRule>
  </conditionalFormatting>
  <conditionalFormatting sqref="B4:B7">
    <cfRule type="expression" dxfId="1" priority="22" stopIfTrue="1">
      <formula>"len($A:$A)=3"</formula>
    </cfRule>
  </conditionalFormatting>
  <conditionalFormatting sqref="B4:B30">
    <cfRule type="expression" dxfId="1" priority="19" stopIfTrue="1">
      <formula>"len($A:$A)=3"</formula>
    </cfRule>
  </conditionalFormatting>
  <conditionalFormatting sqref="B8:B9">
    <cfRule type="expression" dxfId="1" priority="20" stopIfTrue="1">
      <formula>"len($A:$A)=3"</formula>
    </cfRule>
  </conditionalFormatting>
  <conditionalFormatting sqref="C6:C7">
    <cfRule type="expression" dxfId="1" priority="6" stopIfTrue="1">
      <formula>"len($A:$A)=3"</formula>
    </cfRule>
  </conditionalFormatting>
  <conditionalFormatting sqref="C36:C39">
    <cfRule type="expression" dxfId="1" priority="37" stopIfTrue="1">
      <formula>"len($A:$A)=3"</formula>
    </cfRule>
  </conditionalFormatting>
  <conditionalFormatting sqref="A4:A30 C4:C30 D4 D21">
    <cfRule type="expression" dxfId="1" priority="33" stopIfTrue="1">
      <formula>"len($A:$A)=3"</formula>
    </cfRule>
  </conditionalFormatting>
  <conditionalFormatting sqref="C4:C5 D4">
    <cfRule type="expression" dxfId="1" priority="35" stopIfTrue="1">
      <formula>"len($A:$A)=3"</formula>
    </cfRule>
  </conditionalFormatting>
  <conditionalFormatting sqref="D34 C34:C35 C38:C39">
    <cfRule type="expression" dxfId="1" priority="42" stopIfTrue="1">
      <formula>"len($A:$A)=3"</formula>
    </cfRule>
  </conditionalFormatting>
  <conditionalFormatting sqref="C34:C35 D34">
    <cfRule type="expression" dxfId="1" priority="39" stopIfTrue="1">
      <formula>"len($A:$A)=3"</formula>
    </cfRule>
  </conditionalFormatting>
  <conditionalFormatting sqref="C39 C40:D40">
    <cfRule type="expression" dxfId="1" priority="41" stopIfTrue="1">
      <formula>"len($A:$A)=3"</formula>
    </cfRule>
  </conditionalFormatting>
  <pageMargins left="0.75" right="0.75" top="1" bottom="1" header="0.5" footer="0.5"/>
  <pageSetup paperSize="9" scale="7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E1350"/>
  <sheetViews>
    <sheetView topLeftCell="A622" workbookViewId="0">
      <selection activeCell="B626" sqref="B626"/>
    </sheetView>
  </sheetViews>
  <sheetFormatPr defaultColWidth="9" defaultRowHeight="13.5" outlineLevelCol="4"/>
  <cols>
    <col min="1" max="1" width="10.375" style="201" customWidth="1"/>
    <col min="2" max="2" width="45" style="201" customWidth="1"/>
    <col min="3" max="3" width="16.375" style="201" customWidth="1"/>
    <col min="4" max="4" width="20.6666666666667" style="201" customWidth="1"/>
    <col min="5" max="5" width="20.1083333333333" style="201" customWidth="1"/>
    <col min="6" max="16384" width="9" style="201"/>
  </cols>
  <sheetData>
    <row r="1" ht="27" spans="2:5">
      <c r="B1" s="420" t="str">
        <f>目录!A5</f>
        <v>1-4  2026年官渡区本级一般公共预算支出情况表</v>
      </c>
      <c r="C1" s="420"/>
      <c r="D1" s="420"/>
      <c r="E1" s="420"/>
    </row>
    <row r="2" ht="18.75" spans="2:5">
      <c r="B2" s="421"/>
      <c r="C2" s="362"/>
      <c r="D2" s="185"/>
      <c r="E2" s="327" t="s">
        <v>39</v>
      </c>
    </row>
    <row r="3" ht="37.5" spans="1:5">
      <c r="A3" s="422" t="s">
        <v>40</v>
      </c>
      <c r="B3" s="281" t="str">
        <f>表头!A2</f>
        <v>项目</v>
      </c>
      <c r="C3" s="281" t="s">
        <v>140</v>
      </c>
      <c r="D3" s="281" t="str">
        <f>表头!C2</f>
        <v>2026年预算数</v>
      </c>
      <c r="E3" s="281" t="s">
        <v>141</v>
      </c>
    </row>
    <row r="4" s="200" customFormat="1" ht="34.95" customHeight="1" spans="1:5">
      <c r="A4" s="423">
        <v>201</v>
      </c>
      <c r="B4" s="424" t="s">
        <v>105</v>
      </c>
      <c r="C4" s="425">
        <f>SUM(C5,C17,C26,C37,C48,C59,C70,C83,C92,C105,C115,C124,C135,C148,C155,C163,C169,C176,C183,C190,C197,C204,C212,C218,C224,C231,C246,C253,C260)</f>
        <v>66822</v>
      </c>
      <c r="D4" s="425">
        <f>SUM(D5,D17,D26,D37,D48,D59,D70,D83,D92,D105,D115,D124,D135,D148,D155,D163,D169,D176,D183,D190,D197,D204,D212,D218,D224,D231,D246,D253,D260)</f>
        <v>67793</v>
      </c>
      <c r="E4" s="208">
        <f>(D4-C4)/C4</f>
        <v>0.0145311424381192</v>
      </c>
    </row>
    <row r="5" s="200" customFormat="1" ht="34.95" customHeight="1" spans="1:5">
      <c r="A5" s="297" t="s">
        <v>146</v>
      </c>
      <c r="B5" s="298" t="s">
        <v>147</v>
      </c>
      <c r="C5" s="425">
        <f>SUM(C6:C16)</f>
        <v>1139</v>
      </c>
      <c r="D5" s="425">
        <f>SUM(D6:D16)</f>
        <v>1418</v>
      </c>
      <c r="E5" s="208">
        <f>(D5-C5)/C5</f>
        <v>0.244951712028095</v>
      </c>
    </row>
    <row r="6" s="200" customFormat="1" ht="34.95" customHeight="1" spans="1:5">
      <c r="A6" s="300" t="s">
        <v>148</v>
      </c>
      <c r="B6" s="301" t="s">
        <v>149</v>
      </c>
      <c r="C6" s="426">
        <v>874</v>
      </c>
      <c r="D6" s="426">
        <v>913</v>
      </c>
      <c r="E6" s="208">
        <f>(D6-C6)/C6</f>
        <v>0.0446224256292906</v>
      </c>
    </row>
    <row r="7" s="200" customFormat="1" ht="34.95" customHeight="1" spans="1:5">
      <c r="A7" s="300" t="s">
        <v>150</v>
      </c>
      <c r="B7" s="301" t="s">
        <v>151</v>
      </c>
      <c r="C7" s="426">
        <v>261</v>
      </c>
      <c r="D7" s="426">
        <v>501</v>
      </c>
      <c r="E7" s="208">
        <f>(D7-C7)/C7</f>
        <v>0.919540229885057</v>
      </c>
    </row>
    <row r="8" s="200" customFormat="1" ht="34.95" customHeight="1" spans="1:5">
      <c r="A8" s="300" t="s">
        <v>152</v>
      </c>
      <c r="B8" s="301" t="s">
        <v>153</v>
      </c>
      <c r="C8" s="426"/>
      <c r="D8" s="426"/>
      <c r="E8" s="208" t="s">
        <v>71</v>
      </c>
    </row>
    <row r="9" s="200" customFormat="1" ht="34.95" customHeight="1" spans="1:5">
      <c r="A9" s="300" t="s">
        <v>154</v>
      </c>
      <c r="B9" s="301" t="s">
        <v>155</v>
      </c>
      <c r="C9" s="426">
        <v>0</v>
      </c>
      <c r="D9" s="426"/>
      <c r="E9" s="208" t="s">
        <v>71</v>
      </c>
    </row>
    <row r="10" s="200" customFormat="1" ht="34.95" customHeight="1" spans="1:5">
      <c r="A10" s="300" t="s">
        <v>156</v>
      </c>
      <c r="B10" s="301" t="s">
        <v>157</v>
      </c>
      <c r="C10" s="426"/>
      <c r="D10" s="426">
        <v>4</v>
      </c>
      <c r="E10" s="208" t="s">
        <v>71</v>
      </c>
    </row>
    <row r="11" s="200" customFormat="1" ht="34.95" customHeight="1" spans="1:5">
      <c r="A11" s="300" t="s">
        <v>158</v>
      </c>
      <c r="B11" s="301" t="s">
        <v>159</v>
      </c>
      <c r="C11" s="426"/>
      <c r="D11" s="426"/>
      <c r="E11" s="208" t="s">
        <v>71</v>
      </c>
    </row>
    <row r="12" s="200" customFormat="1" ht="34.95" customHeight="1" spans="1:5">
      <c r="A12" s="300" t="s">
        <v>160</v>
      </c>
      <c r="B12" s="301" t="s">
        <v>161</v>
      </c>
      <c r="C12" s="426">
        <v>0</v>
      </c>
      <c r="D12" s="426"/>
      <c r="E12" s="208" t="s">
        <v>71</v>
      </c>
    </row>
    <row r="13" s="200" customFormat="1" ht="34.95" customHeight="1" spans="1:5">
      <c r="A13" s="300" t="s">
        <v>162</v>
      </c>
      <c r="B13" s="301" t="s">
        <v>163</v>
      </c>
      <c r="C13" s="426">
        <v>4</v>
      </c>
      <c r="D13" s="426"/>
      <c r="E13" s="208">
        <f>(D13-C13)/C13</f>
        <v>-1</v>
      </c>
    </row>
    <row r="14" s="200" customFormat="1" ht="34.95" customHeight="1" spans="1:5">
      <c r="A14" s="300" t="s">
        <v>164</v>
      </c>
      <c r="B14" s="301" t="s">
        <v>165</v>
      </c>
      <c r="C14" s="425"/>
      <c r="D14" s="425"/>
      <c r="E14" s="208" t="s">
        <v>71</v>
      </c>
    </row>
    <row r="15" s="200" customFormat="1" ht="34.95" customHeight="1" spans="1:5">
      <c r="A15" s="300" t="s">
        <v>166</v>
      </c>
      <c r="B15" s="301" t="s">
        <v>167</v>
      </c>
      <c r="C15" s="425"/>
      <c r="D15" s="425"/>
      <c r="E15" s="208" t="s">
        <v>71</v>
      </c>
    </row>
    <row r="16" s="200" customFormat="1" ht="34.95" customHeight="1" spans="1:5">
      <c r="A16" s="300" t="s">
        <v>168</v>
      </c>
      <c r="B16" s="301" t="s">
        <v>169</v>
      </c>
      <c r="C16" s="425"/>
      <c r="D16" s="425"/>
      <c r="E16" s="208" t="s">
        <v>71</v>
      </c>
    </row>
    <row r="17" s="200" customFormat="1" ht="34.95" customHeight="1" spans="1:5">
      <c r="A17" s="297" t="s">
        <v>170</v>
      </c>
      <c r="B17" s="298" t="s">
        <v>171</v>
      </c>
      <c r="C17" s="425">
        <f>SUM(C18:C25)</f>
        <v>932</v>
      </c>
      <c r="D17" s="425">
        <f>SUM(D18:D25)</f>
        <v>880</v>
      </c>
      <c r="E17" s="208">
        <f>(D17-C17)/C17</f>
        <v>-0.055793991416309</v>
      </c>
    </row>
    <row r="18" s="200" customFormat="1" ht="34.95" customHeight="1" spans="1:5">
      <c r="A18" s="300" t="s">
        <v>172</v>
      </c>
      <c r="B18" s="301" t="s">
        <v>149</v>
      </c>
      <c r="C18" s="426">
        <v>764</v>
      </c>
      <c r="D18" s="426">
        <v>709</v>
      </c>
      <c r="E18" s="208">
        <f>(D18-C18)/C18</f>
        <v>-0.0719895287958115</v>
      </c>
    </row>
    <row r="19" s="200" customFormat="1" ht="34.95" customHeight="1" spans="1:5">
      <c r="A19" s="300" t="s">
        <v>173</v>
      </c>
      <c r="B19" s="301" t="s">
        <v>151</v>
      </c>
      <c r="C19" s="426">
        <v>166</v>
      </c>
      <c r="D19" s="426">
        <v>167</v>
      </c>
      <c r="E19" s="208">
        <f>(D19-C19)/C19</f>
        <v>0.00602409638554217</v>
      </c>
    </row>
    <row r="20" s="200" customFormat="1" ht="34.95" customHeight="1" spans="1:5">
      <c r="A20" s="300" t="s">
        <v>174</v>
      </c>
      <c r="B20" s="301" t="s">
        <v>153</v>
      </c>
      <c r="C20" s="426"/>
      <c r="D20" s="426"/>
      <c r="E20" s="208" t="s">
        <v>71</v>
      </c>
    </row>
    <row r="21" s="200" customFormat="1" ht="34.95" customHeight="1" spans="1:5">
      <c r="A21" s="300" t="s">
        <v>175</v>
      </c>
      <c r="B21" s="301" t="s">
        <v>176</v>
      </c>
      <c r="C21" s="426">
        <v>0</v>
      </c>
      <c r="D21" s="426"/>
      <c r="E21" s="208" t="s">
        <v>71</v>
      </c>
    </row>
    <row r="22" s="200" customFormat="1" ht="34.95" customHeight="1" spans="1:5">
      <c r="A22" s="300" t="s">
        <v>177</v>
      </c>
      <c r="B22" s="301" t="s">
        <v>178</v>
      </c>
      <c r="C22" s="426"/>
      <c r="D22" s="426"/>
      <c r="E22" s="208" t="s">
        <v>71</v>
      </c>
    </row>
    <row r="23" s="200" customFormat="1" ht="34.95" customHeight="1" spans="1:5">
      <c r="A23" s="300" t="s">
        <v>179</v>
      </c>
      <c r="B23" s="301" t="s">
        <v>180</v>
      </c>
      <c r="C23" s="426"/>
      <c r="D23" s="426"/>
      <c r="E23" s="208" t="s">
        <v>71</v>
      </c>
    </row>
    <row r="24" s="200" customFormat="1" ht="34.95" customHeight="1" spans="1:5">
      <c r="A24" s="300" t="s">
        <v>181</v>
      </c>
      <c r="B24" s="301" t="s">
        <v>167</v>
      </c>
      <c r="C24" s="426"/>
      <c r="D24" s="426"/>
      <c r="E24" s="208" t="s">
        <v>71</v>
      </c>
    </row>
    <row r="25" s="200" customFormat="1" ht="34.95" customHeight="1" spans="1:5">
      <c r="A25" s="300" t="s">
        <v>182</v>
      </c>
      <c r="B25" s="301" t="s">
        <v>183</v>
      </c>
      <c r="C25" s="426">
        <v>2</v>
      </c>
      <c r="D25" s="426">
        <v>4</v>
      </c>
      <c r="E25" s="208">
        <f>(D25-C25)/C25</f>
        <v>1</v>
      </c>
    </row>
    <row r="26" s="200" customFormat="1" ht="34.95" customHeight="1" spans="1:5">
      <c r="A26" s="297" t="s">
        <v>184</v>
      </c>
      <c r="B26" s="298" t="s">
        <v>185</v>
      </c>
      <c r="C26" s="425">
        <f>SUM(C27:C36)</f>
        <v>24842</v>
      </c>
      <c r="D26" s="425">
        <f>SUM(D27:D36)</f>
        <v>26275</v>
      </c>
      <c r="E26" s="208">
        <f>(D26-C26)/C26</f>
        <v>0.0576845664600274</v>
      </c>
    </row>
    <row r="27" s="200" customFormat="1" ht="34.95" customHeight="1" spans="1:5">
      <c r="A27" s="300" t="s">
        <v>186</v>
      </c>
      <c r="B27" s="301" t="s">
        <v>149</v>
      </c>
      <c r="C27" s="426">
        <v>17390</v>
      </c>
      <c r="D27" s="426">
        <v>18006</v>
      </c>
      <c r="E27" s="208">
        <f>(D27-C27)/C27</f>
        <v>0.0354226566992524</v>
      </c>
    </row>
    <row r="28" s="200" customFormat="1" ht="34.95" customHeight="1" spans="1:5">
      <c r="A28" s="300" t="s">
        <v>187</v>
      </c>
      <c r="B28" s="301" t="s">
        <v>151</v>
      </c>
      <c r="C28" s="426">
        <v>1357</v>
      </c>
      <c r="D28" s="426">
        <v>4393</v>
      </c>
      <c r="E28" s="208">
        <f>(D28-C28)/C28</f>
        <v>2.23728813559322</v>
      </c>
    </row>
    <row r="29" s="200" customFormat="1" ht="34.95" customHeight="1" spans="1:5">
      <c r="A29" s="300" t="s">
        <v>188</v>
      </c>
      <c r="B29" s="301" t="s">
        <v>153</v>
      </c>
      <c r="C29" s="426"/>
      <c r="D29" s="427"/>
      <c r="E29" s="208" t="s">
        <v>71</v>
      </c>
    </row>
    <row r="30" s="200" customFormat="1" ht="34.95" customHeight="1" spans="1:5">
      <c r="A30" s="300" t="s">
        <v>189</v>
      </c>
      <c r="B30" s="301" t="s">
        <v>190</v>
      </c>
      <c r="C30" s="426"/>
      <c r="D30" s="426"/>
      <c r="E30" s="208" t="s">
        <v>71</v>
      </c>
    </row>
    <row r="31" s="200" customFormat="1" ht="34.95" customHeight="1" spans="1:5">
      <c r="A31" s="300" t="s">
        <v>191</v>
      </c>
      <c r="B31" s="301" t="s">
        <v>192</v>
      </c>
      <c r="C31" s="426"/>
      <c r="D31" s="426"/>
      <c r="E31" s="208" t="s">
        <v>71</v>
      </c>
    </row>
    <row r="32" s="200" customFormat="1" ht="34.95" customHeight="1" spans="1:5">
      <c r="A32" s="300" t="s">
        <v>193</v>
      </c>
      <c r="B32" s="301" t="s">
        <v>194</v>
      </c>
      <c r="C32" s="426"/>
      <c r="D32" s="426"/>
      <c r="E32" s="208" t="s">
        <v>71</v>
      </c>
    </row>
    <row r="33" s="200" customFormat="1" ht="34.95" customHeight="1" spans="1:5">
      <c r="A33" s="300" t="s">
        <v>195</v>
      </c>
      <c r="B33" s="301" t="s">
        <v>196</v>
      </c>
      <c r="C33" s="426"/>
      <c r="D33" s="426"/>
      <c r="E33" s="208" t="s">
        <v>71</v>
      </c>
    </row>
    <row r="34" s="200" customFormat="1" ht="34.95" customHeight="1" spans="1:5">
      <c r="A34" s="300" t="s">
        <v>197</v>
      </c>
      <c r="B34" s="301" t="s">
        <v>198</v>
      </c>
      <c r="C34" s="426"/>
      <c r="D34" s="426"/>
      <c r="E34" s="208" t="s">
        <v>71</v>
      </c>
    </row>
    <row r="35" s="200" customFormat="1" ht="34.95" customHeight="1" spans="1:5">
      <c r="A35" s="300" t="s">
        <v>199</v>
      </c>
      <c r="B35" s="301" t="s">
        <v>167</v>
      </c>
      <c r="C35" s="426">
        <v>3919</v>
      </c>
      <c r="D35" s="426">
        <v>3438</v>
      </c>
      <c r="E35" s="208">
        <f>(D35-C35)/C35</f>
        <v>-0.122735391681551</v>
      </c>
    </row>
    <row r="36" s="200" customFormat="1" ht="34.95" customHeight="1" spans="1:5">
      <c r="A36" s="428" t="s">
        <v>200</v>
      </c>
      <c r="B36" s="301" t="s">
        <v>201</v>
      </c>
      <c r="C36" s="426">
        <v>2176</v>
      </c>
      <c r="D36" s="426">
        <v>438</v>
      </c>
      <c r="E36" s="208">
        <f>(D36-C36)/C36</f>
        <v>-0.798713235294118</v>
      </c>
    </row>
    <row r="37" s="200" customFormat="1" ht="34.95" customHeight="1" spans="1:5">
      <c r="A37" s="297" t="s">
        <v>202</v>
      </c>
      <c r="B37" s="298" t="s">
        <v>203</v>
      </c>
      <c r="C37" s="425">
        <f>SUM(C38:C47)</f>
        <v>2364</v>
      </c>
      <c r="D37" s="425">
        <f>SUM(D38:D47)</f>
        <v>3080</v>
      </c>
      <c r="E37" s="208">
        <f>(D37-C37)/C37</f>
        <v>0.302876480541455</v>
      </c>
    </row>
    <row r="38" s="200" customFormat="1" ht="34.95" customHeight="1" spans="1:5">
      <c r="A38" s="300" t="s">
        <v>204</v>
      </c>
      <c r="B38" s="301" t="s">
        <v>149</v>
      </c>
      <c r="C38" s="426">
        <v>660</v>
      </c>
      <c r="D38" s="425">
        <v>741</v>
      </c>
      <c r="E38" s="208">
        <f>(D38-C38)/C38</f>
        <v>0.122727272727273</v>
      </c>
    </row>
    <row r="39" s="200" customFormat="1" ht="34.95" customHeight="1" spans="1:5">
      <c r="A39" s="300" t="s">
        <v>205</v>
      </c>
      <c r="B39" s="301" t="s">
        <v>151</v>
      </c>
      <c r="C39" s="426">
        <v>529</v>
      </c>
      <c r="D39" s="425">
        <v>158</v>
      </c>
      <c r="E39" s="208">
        <f>(D39-C39)/C39</f>
        <v>-0.701323251417769</v>
      </c>
    </row>
    <row r="40" s="200" customFormat="1" ht="34.95" customHeight="1" spans="1:5">
      <c r="A40" s="300" t="s">
        <v>206</v>
      </c>
      <c r="B40" s="301" t="s">
        <v>153</v>
      </c>
      <c r="C40" s="426"/>
      <c r="D40" s="425"/>
      <c r="E40" s="208" t="s">
        <v>71</v>
      </c>
    </row>
    <row r="41" s="200" customFormat="1" ht="34.95" customHeight="1" spans="1:5">
      <c r="A41" s="300" t="s">
        <v>207</v>
      </c>
      <c r="B41" s="301" t="s">
        <v>208</v>
      </c>
      <c r="C41" s="426">
        <v>365</v>
      </c>
      <c r="D41" s="425">
        <v>132</v>
      </c>
      <c r="E41" s="208">
        <f>(D41-C41)/C41</f>
        <v>-0.638356164383562</v>
      </c>
    </row>
    <row r="42" s="200" customFormat="1" ht="34.95" customHeight="1" spans="1:5">
      <c r="A42" s="300" t="s">
        <v>209</v>
      </c>
      <c r="B42" s="301" t="s">
        <v>210</v>
      </c>
      <c r="C42" s="426">
        <v>61</v>
      </c>
      <c r="D42" s="425">
        <v>200</v>
      </c>
      <c r="E42" s="208">
        <f>(D42-C42)/C42</f>
        <v>2.27868852459016</v>
      </c>
    </row>
    <row r="43" s="200" customFormat="1" ht="34.95" customHeight="1" spans="1:5">
      <c r="A43" s="300" t="s">
        <v>211</v>
      </c>
      <c r="B43" s="301" t="s">
        <v>212</v>
      </c>
      <c r="C43" s="426">
        <v>749</v>
      </c>
      <c r="D43" s="425">
        <v>1815</v>
      </c>
      <c r="E43" s="208">
        <f>(D43-C43)/C43</f>
        <v>1.42323097463284</v>
      </c>
    </row>
    <row r="44" s="200" customFormat="1" ht="34.95" customHeight="1" spans="1:5">
      <c r="A44" s="300" t="s">
        <v>213</v>
      </c>
      <c r="B44" s="301" t="s">
        <v>214</v>
      </c>
      <c r="C44" s="426"/>
      <c r="D44" s="425"/>
      <c r="E44" s="208" t="s">
        <v>71</v>
      </c>
    </row>
    <row r="45" s="200" customFormat="1" ht="34.95" customHeight="1" spans="1:5">
      <c r="A45" s="300" t="s">
        <v>215</v>
      </c>
      <c r="B45" s="301" t="s">
        <v>216</v>
      </c>
      <c r="C45" s="426"/>
      <c r="D45" s="425"/>
      <c r="E45" s="208" t="s">
        <v>71</v>
      </c>
    </row>
    <row r="46" s="200" customFormat="1" ht="34.95" customHeight="1" spans="1:5">
      <c r="A46" s="300" t="s">
        <v>217</v>
      </c>
      <c r="B46" s="301" t="s">
        <v>167</v>
      </c>
      <c r="C46" s="426"/>
      <c r="D46" s="425"/>
      <c r="E46" s="208" t="s">
        <v>71</v>
      </c>
    </row>
    <row r="47" s="200" customFormat="1" ht="34.95" customHeight="1" spans="1:5">
      <c r="A47" s="300" t="s">
        <v>218</v>
      </c>
      <c r="B47" s="301" t="s">
        <v>219</v>
      </c>
      <c r="C47" s="426"/>
      <c r="D47" s="425">
        <v>34</v>
      </c>
      <c r="E47" s="208" t="s">
        <v>71</v>
      </c>
    </row>
    <row r="48" s="200" customFormat="1" ht="34.95" customHeight="1" spans="1:5">
      <c r="A48" s="297" t="s">
        <v>220</v>
      </c>
      <c r="B48" s="298" t="s">
        <v>221</v>
      </c>
      <c r="C48" s="425">
        <f>SUM(C49:C58)</f>
        <v>1161</v>
      </c>
      <c r="D48" s="425">
        <f>SUM(D49:D58)</f>
        <v>972</v>
      </c>
      <c r="E48" s="208">
        <f>(D48-C48)/C48</f>
        <v>-0.162790697674419</v>
      </c>
    </row>
    <row r="49" s="200" customFormat="1" ht="34.95" customHeight="1" spans="1:5">
      <c r="A49" s="300" t="s">
        <v>222</v>
      </c>
      <c r="B49" s="301" t="s">
        <v>149</v>
      </c>
      <c r="C49" s="426">
        <v>838</v>
      </c>
      <c r="D49" s="425">
        <v>862</v>
      </c>
      <c r="E49" s="208">
        <f>(D49-C49)/C49</f>
        <v>0.0286396181384248</v>
      </c>
    </row>
    <row r="50" s="200" customFormat="1" ht="34.95" customHeight="1" spans="1:5">
      <c r="A50" s="300" t="s">
        <v>223</v>
      </c>
      <c r="B50" s="301" t="s">
        <v>151</v>
      </c>
      <c r="C50" s="426"/>
      <c r="D50" s="425"/>
      <c r="E50" s="208" t="s">
        <v>71</v>
      </c>
    </row>
    <row r="51" s="200" customFormat="1" ht="34.95" customHeight="1" spans="1:5">
      <c r="A51" s="300" t="s">
        <v>224</v>
      </c>
      <c r="B51" s="301" t="s">
        <v>153</v>
      </c>
      <c r="C51" s="426"/>
      <c r="D51" s="425"/>
      <c r="E51" s="208" t="s">
        <v>71</v>
      </c>
    </row>
    <row r="52" s="200" customFormat="1" ht="34.95" customHeight="1" spans="1:5">
      <c r="A52" s="300" t="s">
        <v>225</v>
      </c>
      <c r="B52" s="301" t="s">
        <v>226</v>
      </c>
      <c r="C52" s="426"/>
      <c r="D52" s="425"/>
      <c r="E52" s="208" t="s">
        <v>71</v>
      </c>
    </row>
    <row r="53" s="200" customFormat="1" ht="34.95" customHeight="1" spans="1:5">
      <c r="A53" s="300" t="s">
        <v>227</v>
      </c>
      <c r="B53" s="301" t="s">
        <v>228</v>
      </c>
      <c r="C53" s="426">
        <v>60</v>
      </c>
      <c r="D53" s="425">
        <v>37</v>
      </c>
      <c r="E53" s="208">
        <f>(D53-C53)/C53</f>
        <v>-0.383333333333333</v>
      </c>
    </row>
    <row r="54" s="200" customFormat="1" ht="34.95" customHeight="1" spans="1:5">
      <c r="A54" s="300" t="s">
        <v>229</v>
      </c>
      <c r="B54" s="301" t="s">
        <v>230</v>
      </c>
      <c r="C54" s="426"/>
      <c r="D54" s="425"/>
      <c r="E54" s="208" t="s">
        <v>71</v>
      </c>
    </row>
    <row r="55" s="200" customFormat="1" ht="34.95" customHeight="1" spans="1:5">
      <c r="A55" s="300" t="s">
        <v>231</v>
      </c>
      <c r="B55" s="301" t="s">
        <v>232</v>
      </c>
      <c r="C55" s="426">
        <v>227</v>
      </c>
      <c r="D55" s="425">
        <v>73</v>
      </c>
      <c r="E55" s="208">
        <f>(D55-C55)/C55</f>
        <v>-0.6784140969163</v>
      </c>
    </row>
    <row r="56" s="200" customFormat="1" ht="34.95" customHeight="1" spans="1:5">
      <c r="A56" s="300" t="s">
        <v>233</v>
      </c>
      <c r="B56" s="301" t="s">
        <v>234</v>
      </c>
      <c r="C56" s="426">
        <v>36</v>
      </c>
      <c r="D56" s="425"/>
      <c r="E56" s="208">
        <f>(D56-C56)/C56</f>
        <v>-1</v>
      </c>
    </row>
    <row r="57" s="200" customFormat="1" ht="34.95" customHeight="1" spans="1:5">
      <c r="A57" s="300" t="s">
        <v>235</v>
      </c>
      <c r="B57" s="301" t="s">
        <v>167</v>
      </c>
      <c r="C57" s="426"/>
      <c r="D57" s="425"/>
      <c r="E57" s="208" t="s">
        <v>71</v>
      </c>
    </row>
    <row r="58" s="200" customFormat="1" ht="34.95" customHeight="1" spans="1:5">
      <c r="A58" s="300" t="s">
        <v>236</v>
      </c>
      <c r="B58" s="301" t="s">
        <v>237</v>
      </c>
      <c r="C58" s="426"/>
      <c r="D58" s="425"/>
      <c r="E58" s="208" t="s">
        <v>71</v>
      </c>
    </row>
    <row r="59" s="200" customFormat="1" ht="34.95" customHeight="1" spans="1:5">
      <c r="A59" s="297" t="s">
        <v>238</v>
      </c>
      <c r="B59" s="298" t="s">
        <v>239</v>
      </c>
      <c r="C59" s="425">
        <f>SUM(C60:C69)</f>
        <v>2199</v>
      </c>
      <c r="D59" s="425">
        <f>SUM(D60:D69)</f>
        <v>3860</v>
      </c>
      <c r="E59" s="208">
        <f>(D59-C59)/C59</f>
        <v>0.755343337880855</v>
      </c>
    </row>
    <row r="60" s="200" customFormat="1" ht="34.95" customHeight="1" spans="1:5">
      <c r="A60" s="300" t="s">
        <v>240</v>
      </c>
      <c r="B60" s="301" t="s">
        <v>149</v>
      </c>
      <c r="C60" s="426">
        <v>1055</v>
      </c>
      <c r="D60" s="425">
        <v>1005</v>
      </c>
      <c r="E60" s="208">
        <f>(D60-C60)/C60</f>
        <v>-0.0473933649289099</v>
      </c>
    </row>
    <row r="61" s="200" customFormat="1" ht="34.95" customHeight="1" spans="1:5">
      <c r="A61" s="300" t="s">
        <v>241</v>
      </c>
      <c r="B61" s="301" t="s">
        <v>151</v>
      </c>
      <c r="C61" s="426">
        <v>1144</v>
      </c>
      <c r="D61" s="425">
        <v>855</v>
      </c>
      <c r="E61" s="208">
        <f>(D61-C61)/C61</f>
        <v>-0.252622377622378</v>
      </c>
    </row>
    <row r="62" s="200" customFormat="1" ht="34.95" customHeight="1" spans="1:5">
      <c r="A62" s="300" t="s">
        <v>242</v>
      </c>
      <c r="B62" s="301" t="s">
        <v>153</v>
      </c>
      <c r="C62" s="425"/>
      <c r="D62" s="425"/>
      <c r="E62" s="208" t="s">
        <v>71</v>
      </c>
    </row>
    <row r="63" s="200" customFormat="1" ht="34.95" customHeight="1" spans="1:5">
      <c r="A63" s="300" t="s">
        <v>243</v>
      </c>
      <c r="B63" s="301" t="s">
        <v>244</v>
      </c>
      <c r="C63" s="425"/>
      <c r="D63" s="425"/>
      <c r="E63" s="208" t="s">
        <v>71</v>
      </c>
    </row>
    <row r="64" s="200" customFormat="1" ht="34.95" customHeight="1" spans="1:5">
      <c r="A64" s="300" t="s">
        <v>245</v>
      </c>
      <c r="B64" s="301" t="s">
        <v>246</v>
      </c>
      <c r="C64" s="425"/>
      <c r="D64" s="425"/>
      <c r="E64" s="208" t="s">
        <v>71</v>
      </c>
    </row>
    <row r="65" s="200" customFormat="1" ht="34.95" customHeight="1" spans="1:5">
      <c r="A65" s="300" t="s">
        <v>247</v>
      </c>
      <c r="B65" s="301" t="s">
        <v>248</v>
      </c>
      <c r="C65" s="425"/>
      <c r="D65" s="425"/>
      <c r="E65" s="208" t="s">
        <v>71</v>
      </c>
    </row>
    <row r="66" s="200" customFormat="1" ht="34.95" customHeight="1" spans="1:5">
      <c r="A66" s="300" t="s">
        <v>249</v>
      </c>
      <c r="B66" s="301" t="s">
        <v>250</v>
      </c>
      <c r="C66" s="425"/>
      <c r="D66" s="425"/>
      <c r="E66" s="208" t="s">
        <v>71</v>
      </c>
    </row>
    <row r="67" s="200" customFormat="1" ht="34.95" customHeight="1" spans="1:5">
      <c r="A67" s="300" t="s">
        <v>251</v>
      </c>
      <c r="B67" s="301" t="s">
        <v>252</v>
      </c>
      <c r="C67" s="425"/>
      <c r="D67" s="425"/>
      <c r="E67" s="208" t="s">
        <v>71</v>
      </c>
    </row>
    <row r="68" s="200" customFormat="1" ht="34.95" customHeight="1" spans="1:5">
      <c r="A68" s="300" t="s">
        <v>253</v>
      </c>
      <c r="B68" s="301" t="s">
        <v>167</v>
      </c>
      <c r="C68" s="425"/>
      <c r="D68" s="425"/>
      <c r="E68" s="208" t="s">
        <v>71</v>
      </c>
    </row>
    <row r="69" s="200" customFormat="1" ht="34.95" customHeight="1" spans="1:5">
      <c r="A69" s="300" t="s">
        <v>254</v>
      </c>
      <c r="B69" s="301" t="s">
        <v>255</v>
      </c>
      <c r="C69" s="425"/>
      <c r="D69" s="425">
        <v>2000</v>
      </c>
      <c r="E69" s="208" t="s">
        <v>71</v>
      </c>
    </row>
    <row r="70" s="200" customFormat="1" ht="34.95" customHeight="1" spans="1:5">
      <c r="A70" s="297" t="s">
        <v>256</v>
      </c>
      <c r="B70" s="298" t="s">
        <v>257</v>
      </c>
      <c r="C70" s="425">
        <f>SUM(C71:C82)</f>
        <v>2650</v>
      </c>
      <c r="D70" s="425">
        <f>SUM(D71:D82)</f>
        <v>2600</v>
      </c>
      <c r="E70" s="208">
        <f>(D70-C70)/C70</f>
        <v>-0.0188679245283019</v>
      </c>
    </row>
    <row r="71" s="200" customFormat="1" ht="34.95" customHeight="1" spans="1:5">
      <c r="A71" s="300" t="s">
        <v>258</v>
      </c>
      <c r="B71" s="301" t="s">
        <v>149</v>
      </c>
      <c r="C71" s="425"/>
      <c r="D71" s="425"/>
      <c r="E71" s="208" t="s">
        <v>71</v>
      </c>
    </row>
    <row r="72" s="200" customFormat="1" ht="34.95" customHeight="1" spans="1:5">
      <c r="A72" s="300" t="s">
        <v>259</v>
      </c>
      <c r="B72" s="301" t="s">
        <v>151</v>
      </c>
      <c r="C72" s="426">
        <v>2650</v>
      </c>
      <c r="D72" s="425">
        <v>2600</v>
      </c>
      <c r="E72" s="208">
        <f>(D72-C72)/C72</f>
        <v>-0.0188679245283019</v>
      </c>
    </row>
    <row r="73" s="200" customFormat="1" ht="34.95" customHeight="1" spans="1:5">
      <c r="A73" s="300" t="s">
        <v>260</v>
      </c>
      <c r="B73" s="301" t="s">
        <v>153</v>
      </c>
      <c r="C73" s="425"/>
      <c r="D73" s="425"/>
      <c r="E73" s="208" t="s">
        <v>71</v>
      </c>
    </row>
    <row r="74" s="200" customFormat="1" ht="34.95" customHeight="1" spans="1:5">
      <c r="A74" s="300" t="s">
        <v>261</v>
      </c>
      <c r="B74" s="301" t="s">
        <v>262</v>
      </c>
      <c r="C74" s="425"/>
      <c r="D74" s="425"/>
      <c r="E74" s="208" t="s">
        <v>71</v>
      </c>
    </row>
    <row r="75" s="200" customFormat="1" ht="34.95" customHeight="1" spans="1:5">
      <c r="A75" s="300" t="s">
        <v>263</v>
      </c>
      <c r="B75" s="301" t="s">
        <v>264</v>
      </c>
      <c r="C75" s="425"/>
      <c r="D75" s="425"/>
      <c r="E75" s="208" t="s">
        <v>71</v>
      </c>
    </row>
    <row r="76" s="200" customFormat="1" ht="34.95" customHeight="1" spans="1:5">
      <c r="A76" s="300" t="s">
        <v>265</v>
      </c>
      <c r="B76" s="301" t="s">
        <v>266</v>
      </c>
      <c r="C76" s="425"/>
      <c r="D76" s="425"/>
      <c r="E76" s="208" t="s">
        <v>71</v>
      </c>
    </row>
    <row r="77" s="200" customFormat="1" ht="34.95" customHeight="1" spans="1:5">
      <c r="A77" s="300" t="s">
        <v>267</v>
      </c>
      <c r="B77" s="301" t="s">
        <v>268</v>
      </c>
      <c r="C77" s="425"/>
      <c r="D77" s="425"/>
      <c r="E77" s="208" t="s">
        <v>71</v>
      </c>
    </row>
    <row r="78" s="200" customFormat="1" ht="34.95" customHeight="1" spans="1:5">
      <c r="A78" s="300" t="s">
        <v>269</v>
      </c>
      <c r="B78" s="301" t="s">
        <v>270</v>
      </c>
      <c r="C78" s="425"/>
      <c r="D78" s="425"/>
      <c r="E78" s="208" t="s">
        <v>71</v>
      </c>
    </row>
    <row r="79" s="200" customFormat="1" ht="34.95" customHeight="1" spans="1:5">
      <c r="A79" s="300" t="s">
        <v>271</v>
      </c>
      <c r="B79" s="301" t="s">
        <v>250</v>
      </c>
      <c r="C79" s="425"/>
      <c r="D79" s="425"/>
      <c r="E79" s="208" t="s">
        <v>71</v>
      </c>
    </row>
    <row r="80" s="200" customFormat="1" ht="34.95" customHeight="1" spans="1:5">
      <c r="A80" s="429">
        <v>2010710</v>
      </c>
      <c r="B80" s="301" t="s">
        <v>272</v>
      </c>
      <c r="C80" s="425"/>
      <c r="D80" s="425"/>
      <c r="E80" s="208" t="s">
        <v>71</v>
      </c>
    </row>
    <row r="81" s="200" customFormat="1" ht="34.95" customHeight="1" spans="1:5">
      <c r="A81" s="300" t="s">
        <v>273</v>
      </c>
      <c r="B81" s="301" t="s">
        <v>167</v>
      </c>
      <c r="C81" s="425"/>
      <c r="D81" s="425"/>
      <c r="E81" s="208" t="s">
        <v>71</v>
      </c>
    </row>
    <row r="82" s="200" customFormat="1" ht="34.95" customHeight="1" spans="1:5">
      <c r="A82" s="300" t="s">
        <v>274</v>
      </c>
      <c r="B82" s="301" t="s">
        <v>275</v>
      </c>
      <c r="C82" s="425"/>
      <c r="D82" s="425"/>
      <c r="E82" s="208" t="s">
        <v>71</v>
      </c>
    </row>
    <row r="83" s="200" customFormat="1" ht="34.95" customHeight="1" spans="1:5">
      <c r="A83" s="297" t="s">
        <v>276</v>
      </c>
      <c r="B83" s="298" t="s">
        <v>277</v>
      </c>
      <c r="C83" s="425">
        <f>SUM(C84:C91)</f>
        <v>1124</v>
      </c>
      <c r="D83" s="425">
        <f>SUM(D84:D91)</f>
        <v>591</v>
      </c>
      <c r="E83" s="208">
        <f>(D83-C83)/C83</f>
        <v>-0.474199288256228</v>
      </c>
    </row>
    <row r="84" s="200" customFormat="1" ht="34.95" customHeight="1" spans="1:5">
      <c r="A84" s="300" t="s">
        <v>278</v>
      </c>
      <c r="B84" s="301" t="s">
        <v>149</v>
      </c>
      <c r="C84" s="425">
        <v>1124</v>
      </c>
      <c r="D84" s="425">
        <v>91</v>
      </c>
      <c r="E84" s="208">
        <f>(D84-C84)/C84</f>
        <v>-0.919039145907473</v>
      </c>
    </row>
    <row r="85" s="200" customFormat="1" ht="34.95" customHeight="1" spans="1:5">
      <c r="A85" s="300" t="s">
        <v>279</v>
      </c>
      <c r="B85" s="301" t="s">
        <v>151</v>
      </c>
      <c r="C85" s="425"/>
      <c r="D85" s="425">
        <v>500</v>
      </c>
      <c r="E85" s="208" t="s">
        <v>71</v>
      </c>
    </row>
    <row r="86" s="200" customFormat="1" ht="34.95" customHeight="1" spans="1:5">
      <c r="A86" s="300" t="s">
        <v>280</v>
      </c>
      <c r="B86" s="301" t="s">
        <v>153</v>
      </c>
      <c r="C86" s="425"/>
      <c r="D86" s="425"/>
      <c r="E86" s="208" t="s">
        <v>71</v>
      </c>
    </row>
    <row r="87" s="200" customFormat="1" ht="34.95" customHeight="1" spans="1:5">
      <c r="A87" s="300" t="s">
        <v>281</v>
      </c>
      <c r="B87" s="301" t="s">
        <v>282</v>
      </c>
      <c r="C87" s="425"/>
      <c r="D87" s="425"/>
      <c r="E87" s="208" t="s">
        <v>71</v>
      </c>
    </row>
    <row r="88" s="200" customFormat="1" ht="34.95" customHeight="1" spans="1:5">
      <c r="A88" s="300" t="s">
        <v>283</v>
      </c>
      <c r="B88" s="301" t="s">
        <v>284</v>
      </c>
      <c r="C88" s="425"/>
      <c r="D88" s="425"/>
      <c r="E88" s="208" t="s">
        <v>71</v>
      </c>
    </row>
    <row r="89" s="200" customFormat="1" ht="34.95" customHeight="1" spans="1:5">
      <c r="A89" s="300" t="s">
        <v>285</v>
      </c>
      <c r="B89" s="301" t="s">
        <v>250</v>
      </c>
      <c r="C89" s="425"/>
      <c r="D89" s="425"/>
      <c r="E89" s="208" t="s">
        <v>71</v>
      </c>
    </row>
    <row r="90" s="200" customFormat="1" ht="34.95" customHeight="1" spans="1:5">
      <c r="A90" s="300" t="s">
        <v>286</v>
      </c>
      <c r="B90" s="301" t="s">
        <v>167</v>
      </c>
      <c r="C90" s="425"/>
      <c r="D90" s="425"/>
      <c r="E90" s="208" t="s">
        <v>71</v>
      </c>
    </row>
    <row r="91" s="200" customFormat="1" ht="34.95" customHeight="1" spans="1:5">
      <c r="A91" s="300" t="s">
        <v>287</v>
      </c>
      <c r="B91" s="301" t="s">
        <v>288</v>
      </c>
      <c r="C91" s="425"/>
      <c r="D91" s="425"/>
      <c r="E91" s="208" t="s">
        <v>71</v>
      </c>
    </row>
    <row r="92" s="200" customFormat="1" ht="34.95" customHeight="1" spans="1:5">
      <c r="A92" s="297" t="s">
        <v>289</v>
      </c>
      <c r="B92" s="298" t="s">
        <v>290</v>
      </c>
      <c r="C92" s="425">
        <f>SUM(C93:C104)</f>
        <v>0</v>
      </c>
      <c r="D92" s="425">
        <f>SUM(D93:D104)</f>
        <v>0</v>
      </c>
      <c r="E92" s="208" t="s">
        <v>71</v>
      </c>
    </row>
    <row r="93" s="200" customFormat="1" ht="34.95" customHeight="1" spans="1:5">
      <c r="A93" s="300" t="s">
        <v>291</v>
      </c>
      <c r="B93" s="301" t="s">
        <v>149</v>
      </c>
      <c r="C93" s="425"/>
      <c r="D93" s="425"/>
      <c r="E93" s="208" t="s">
        <v>71</v>
      </c>
    </row>
    <row r="94" s="200" customFormat="1" ht="34.95" customHeight="1" spans="1:5">
      <c r="A94" s="300" t="s">
        <v>292</v>
      </c>
      <c r="B94" s="301" t="s">
        <v>151</v>
      </c>
      <c r="C94" s="425"/>
      <c r="D94" s="425"/>
      <c r="E94" s="208" t="s">
        <v>71</v>
      </c>
    </row>
    <row r="95" s="200" customFormat="1" ht="34.95" customHeight="1" spans="1:5">
      <c r="A95" s="300" t="s">
        <v>293</v>
      </c>
      <c r="B95" s="301" t="s">
        <v>153</v>
      </c>
      <c r="C95" s="425"/>
      <c r="D95" s="425"/>
      <c r="E95" s="208" t="s">
        <v>71</v>
      </c>
    </row>
    <row r="96" s="200" customFormat="1" ht="34.95" customHeight="1" spans="1:5">
      <c r="A96" s="300" t="s">
        <v>294</v>
      </c>
      <c r="B96" s="301" t="s">
        <v>295</v>
      </c>
      <c r="C96" s="425"/>
      <c r="D96" s="425"/>
      <c r="E96" s="208" t="s">
        <v>71</v>
      </c>
    </row>
    <row r="97" s="200" customFormat="1" ht="34.95" customHeight="1" spans="1:5">
      <c r="A97" s="300" t="s">
        <v>296</v>
      </c>
      <c r="B97" s="301" t="s">
        <v>297</v>
      </c>
      <c r="C97" s="425"/>
      <c r="D97" s="425"/>
      <c r="E97" s="208" t="s">
        <v>71</v>
      </c>
    </row>
    <row r="98" s="200" customFormat="1" ht="34.95" customHeight="1" spans="1:5">
      <c r="A98" s="300" t="s">
        <v>298</v>
      </c>
      <c r="B98" s="301" t="s">
        <v>250</v>
      </c>
      <c r="C98" s="425"/>
      <c r="D98" s="425"/>
      <c r="E98" s="208" t="s">
        <v>71</v>
      </c>
    </row>
    <row r="99" s="200" customFormat="1" ht="34.95" customHeight="1" spans="1:5">
      <c r="A99" s="300" t="s">
        <v>299</v>
      </c>
      <c r="B99" s="301" t="s">
        <v>300</v>
      </c>
      <c r="C99" s="425"/>
      <c r="D99" s="425"/>
      <c r="E99" s="208" t="s">
        <v>71</v>
      </c>
    </row>
    <row r="100" s="200" customFormat="1" ht="34.95" customHeight="1" spans="1:5">
      <c r="A100" s="300" t="s">
        <v>301</v>
      </c>
      <c r="B100" s="301" t="s">
        <v>302</v>
      </c>
      <c r="C100" s="425"/>
      <c r="D100" s="425"/>
      <c r="E100" s="208" t="s">
        <v>71</v>
      </c>
    </row>
    <row r="101" s="200" customFormat="1" ht="34.95" customHeight="1" spans="1:5">
      <c r="A101" s="300" t="s">
        <v>303</v>
      </c>
      <c r="B101" s="301" t="s">
        <v>304</v>
      </c>
      <c r="C101" s="425"/>
      <c r="D101" s="425"/>
      <c r="E101" s="208" t="s">
        <v>71</v>
      </c>
    </row>
    <row r="102" s="200" customFormat="1" ht="34.95" customHeight="1" spans="1:5">
      <c r="A102" s="300" t="s">
        <v>305</v>
      </c>
      <c r="B102" s="301" t="s">
        <v>306</v>
      </c>
      <c r="C102" s="425"/>
      <c r="D102" s="425"/>
      <c r="E102" s="208" t="s">
        <v>71</v>
      </c>
    </row>
    <row r="103" s="200" customFormat="1" ht="34.95" customHeight="1" spans="1:5">
      <c r="A103" s="300" t="s">
        <v>307</v>
      </c>
      <c r="B103" s="301" t="s">
        <v>167</v>
      </c>
      <c r="C103" s="425"/>
      <c r="D103" s="425"/>
      <c r="E103" s="208" t="s">
        <v>71</v>
      </c>
    </row>
    <row r="104" s="200" customFormat="1" ht="34.95" customHeight="1" spans="1:5">
      <c r="A104" s="300" t="s">
        <v>308</v>
      </c>
      <c r="B104" s="301" t="s">
        <v>309</v>
      </c>
      <c r="C104" s="425"/>
      <c r="D104" s="425"/>
      <c r="E104" s="208" t="s">
        <v>71</v>
      </c>
    </row>
    <row r="105" s="200" customFormat="1" ht="34.95" customHeight="1" spans="1:5">
      <c r="A105" s="297" t="s">
        <v>310</v>
      </c>
      <c r="B105" s="298" t="s">
        <v>311</v>
      </c>
      <c r="C105" s="425">
        <f>SUM(C106:C114)</f>
        <v>0</v>
      </c>
      <c r="D105" s="425">
        <f>SUM(D106:D114)</f>
        <v>0</v>
      </c>
      <c r="E105" s="208" t="s">
        <v>71</v>
      </c>
    </row>
    <row r="106" s="200" customFormat="1" ht="34.95" customHeight="1" spans="1:5">
      <c r="A106" s="300" t="s">
        <v>312</v>
      </c>
      <c r="B106" s="301" t="s">
        <v>149</v>
      </c>
      <c r="C106" s="425"/>
      <c r="D106" s="425"/>
      <c r="E106" s="208" t="s">
        <v>71</v>
      </c>
    </row>
    <row r="107" s="200" customFormat="1" ht="34.95" customHeight="1" spans="1:5">
      <c r="A107" s="300" t="s">
        <v>313</v>
      </c>
      <c r="B107" s="301" t="s">
        <v>151</v>
      </c>
      <c r="C107" s="425"/>
      <c r="D107" s="425"/>
      <c r="E107" s="208" t="s">
        <v>71</v>
      </c>
    </row>
    <row r="108" s="200" customFormat="1" ht="34.95" customHeight="1" spans="1:5">
      <c r="A108" s="300" t="s">
        <v>314</v>
      </c>
      <c r="B108" s="301" t="s">
        <v>153</v>
      </c>
      <c r="C108" s="425"/>
      <c r="D108" s="425"/>
      <c r="E108" s="208" t="s">
        <v>71</v>
      </c>
    </row>
    <row r="109" s="200" customFormat="1" ht="34.95" customHeight="1" spans="1:5">
      <c r="A109" s="300" t="s">
        <v>315</v>
      </c>
      <c r="B109" s="301" t="s">
        <v>316</v>
      </c>
      <c r="C109" s="425"/>
      <c r="D109" s="425"/>
      <c r="E109" s="208" t="s">
        <v>71</v>
      </c>
    </row>
    <row r="110" s="200" customFormat="1" ht="34.95" customHeight="1" spans="1:5">
      <c r="A110" s="300" t="s">
        <v>317</v>
      </c>
      <c r="B110" s="301" t="s">
        <v>318</v>
      </c>
      <c r="C110" s="425"/>
      <c r="D110" s="425"/>
      <c r="E110" s="208" t="s">
        <v>71</v>
      </c>
    </row>
    <row r="111" s="200" customFormat="1" ht="34.95" customHeight="1" spans="1:5">
      <c r="A111" s="300" t="s">
        <v>319</v>
      </c>
      <c r="B111" s="301" t="s">
        <v>320</v>
      </c>
      <c r="C111" s="425"/>
      <c r="D111" s="425"/>
      <c r="E111" s="208" t="s">
        <v>71</v>
      </c>
    </row>
    <row r="112" s="200" customFormat="1" ht="34.95" customHeight="1" spans="1:5">
      <c r="A112" s="300" t="s">
        <v>321</v>
      </c>
      <c r="B112" s="301" t="s">
        <v>322</v>
      </c>
      <c r="C112" s="425"/>
      <c r="D112" s="425"/>
      <c r="E112" s="208" t="s">
        <v>71</v>
      </c>
    </row>
    <row r="113" s="200" customFormat="1" ht="34.95" customHeight="1" spans="1:5">
      <c r="A113" s="300" t="s">
        <v>323</v>
      </c>
      <c r="B113" s="301" t="s">
        <v>167</v>
      </c>
      <c r="C113" s="425"/>
      <c r="D113" s="425"/>
      <c r="E113" s="208" t="s">
        <v>71</v>
      </c>
    </row>
    <row r="114" s="200" customFormat="1" ht="34.95" customHeight="1" spans="1:5">
      <c r="A114" s="300" t="s">
        <v>324</v>
      </c>
      <c r="B114" s="301" t="s">
        <v>325</v>
      </c>
      <c r="C114" s="425"/>
      <c r="D114" s="425"/>
      <c r="E114" s="208" t="s">
        <v>71</v>
      </c>
    </row>
    <row r="115" s="200" customFormat="1" ht="34.95" customHeight="1" spans="1:5">
      <c r="A115" s="297" t="s">
        <v>326</v>
      </c>
      <c r="B115" s="298" t="s">
        <v>327</v>
      </c>
      <c r="C115" s="425">
        <f>SUM(C116:C123)</f>
        <v>2164</v>
      </c>
      <c r="D115" s="425">
        <f>SUM(D116:D123)</f>
        <v>2142</v>
      </c>
      <c r="E115" s="208">
        <f>(D115-C115)/C115</f>
        <v>-0.0101663585951941</v>
      </c>
    </row>
    <row r="116" s="200" customFormat="1" ht="34.95" customHeight="1" spans="1:5">
      <c r="A116" s="300" t="s">
        <v>328</v>
      </c>
      <c r="B116" s="301" t="s">
        <v>149</v>
      </c>
      <c r="C116" s="425">
        <v>2068</v>
      </c>
      <c r="D116" s="425">
        <v>2039</v>
      </c>
      <c r="E116" s="208">
        <f>(D116-C116)/C116</f>
        <v>-0.0140232108317215</v>
      </c>
    </row>
    <row r="117" s="200" customFormat="1" ht="34.95" customHeight="1" spans="1:5">
      <c r="A117" s="300" t="s">
        <v>329</v>
      </c>
      <c r="B117" s="301" t="s">
        <v>151</v>
      </c>
      <c r="C117" s="425">
        <v>9</v>
      </c>
      <c r="D117" s="425">
        <v>88</v>
      </c>
      <c r="E117" s="208">
        <f>(D117-C117)/C117</f>
        <v>8.77777777777778</v>
      </c>
    </row>
    <row r="118" s="200" customFormat="1" ht="34.95" customHeight="1" spans="1:5">
      <c r="A118" s="300" t="s">
        <v>330</v>
      </c>
      <c r="B118" s="301" t="s">
        <v>153</v>
      </c>
      <c r="C118" s="425"/>
      <c r="D118" s="425"/>
      <c r="E118" s="208" t="s">
        <v>71</v>
      </c>
    </row>
    <row r="119" s="200" customFormat="1" ht="34.95" customHeight="1" spans="1:5">
      <c r="A119" s="300" t="s">
        <v>331</v>
      </c>
      <c r="B119" s="301" t="s">
        <v>332</v>
      </c>
      <c r="C119" s="425">
        <v>80</v>
      </c>
      <c r="D119" s="425"/>
      <c r="E119" s="208">
        <f>(D119-C119)/C119</f>
        <v>-1</v>
      </c>
    </row>
    <row r="120" s="200" customFormat="1" ht="34.95" customHeight="1" spans="1:5">
      <c r="A120" s="300" t="s">
        <v>333</v>
      </c>
      <c r="B120" s="301" t="s">
        <v>334</v>
      </c>
      <c r="C120" s="425"/>
      <c r="D120" s="425"/>
      <c r="E120" s="208" t="s">
        <v>71</v>
      </c>
    </row>
    <row r="121" s="200" customFormat="1" ht="34.95" customHeight="1" spans="1:5">
      <c r="A121" s="300" t="s">
        <v>335</v>
      </c>
      <c r="B121" s="301" t="s">
        <v>336</v>
      </c>
      <c r="C121" s="425"/>
      <c r="D121" s="425"/>
      <c r="E121" s="208" t="s">
        <v>71</v>
      </c>
    </row>
    <row r="122" s="200" customFormat="1" ht="34.95" customHeight="1" spans="1:5">
      <c r="A122" s="300" t="s">
        <v>337</v>
      </c>
      <c r="B122" s="301" t="s">
        <v>167</v>
      </c>
      <c r="C122" s="425"/>
      <c r="D122" s="425"/>
      <c r="E122" s="208" t="s">
        <v>71</v>
      </c>
    </row>
    <row r="123" s="200" customFormat="1" ht="34.95" customHeight="1" spans="1:5">
      <c r="A123" s="300" t="s">
        <v>338</v>
      </c>
      <c r="B123" s="301" t="s">
        <v>339</v>
      </c>
      <c r="C123" s="425">
        <v>7</v>
      </c>
      <c r="D123" s="425">
        <v>15</v>
      </c>
      <c r="E123" s="208">
        <f>(D123-C123)/C123</f>
        <v>1.14285714285714</v>
      </c>
    </row>
    <row r="124" s="200" customFormat="1" ht="34.95" customHeight="1" spans="1:5">
      <c r="A124" s="297" t="s">
        <v>340</v>
      </c>
      <c r="B124" s="298" t="s">
        <v>341</v>
      </c>
      <c r="C124" s="425">
        <f>SUM(C125:C134)</f>
        <v>1825</v>
      </c>
      <c r="D124" s="425">
        <f>SUM(D125:D134)</f>
        <v>2324</v>
      </c>
      <c r="E124" s="208">
        <f>(D124-C124)/C124</f>
        <v>0.273424657534247</v>
      </c>
    </row>
    <row r="125" s="200" customFormat="1" ht="34.95" customHeight="1" spans="1:5">
      <c r="A125" s="300" t="s">
        <v>342</v>
      </c>
      <c r="B125" s="301" t="s">
        <v>149</v>
      </c>
      <c r="C125" s="425">
        <v>669</v>
      </c>
      <c r="D125" s="425">
        <v>814</v>
      </c>
      <c r="E125" s="208">
        <f>(D125-C125)/C125</f>
        <v>0.216741405082212</v>
      </c>
    </row>
    <row r="126" s="200" customFormat="1" ht="34.95" customHeight="1" spans="1:5">
      <c r="A126" s="300" t="s">
        <v>343</v>
      </c>
      <c r="B126" s="301" t="s">
        <v>151</v>
      </c>
      <c r="C126" s="425">
        <v>212</v>
      </c>
      <c r="D126" s="425"/>
      <c r="E126" s="208">
        <f>(D126-C126)/C126</f>
        <v>-1</v>
      </c>
    </row>
    <row r="127" s="200" customFormat="1" ht="34.95" customHeight="1" spans="1:5">
      <c r="A127" s="300" t="s">
        <v>344</v>
      </c>
      <c r="B127" s="301" t="s">
        <v>153</v>
      </c>
      <c r="C127" s="425"/>
      <c r="D127" s="425"/>
      <c r="E127" s="208" t="s">
        <v>71</v>
      </c>
    </row>
    <row r="128" s="200" customFormat="1" ht="34.95" customHeight="1" spans="1:5">
      <c r="A128" s="300" t="s">
        <v>345</v>
      </c>
      <c r="B128" s="301" t="s">
        <v>346</v>
      </c>
      <c r="C128" s="425"/>
      <c r="D128" s="425">
        <v>3</v>
      </c>
      <c r="E128" s="208" t="s">
        <v>71</v>
      </c>
    </row>
    <row r="129" s="200" customFormat="1" ht="34.95" customHeight="1" spans="1:5">
      <c r="A129" s="300" t="s">
        <v>347</v>
      </c>
      <c r="B129" s="301" t="s">
        <v>348</v>
      </c>
      <c r="C129" s="425"/>
      <c r="D129" s="425">
        <v>4</v>
      </c>
      <c r="E129" s="208" t="s">
        <v>71</v>
      </c>
    </row>
    <row r="130" s="200" customFormat="1" ht="34.95" customHeight="1" spans="1:5">
      <c r="A130" s="300" t="s">
        <v>349</v>
      </c>
      <c r="B130" s="301" t="s">
        <v>350</v>
      </c>
      <c r="C130" s="425"/>
      <c r="D130" s="425"/>
      <c r="E130" s="208" t="s">
        <v>71</v>
      </c>
    </row>
    <row r="131" s="200" customFormat="1" ht="34.95" customHeight="1" spans="1:5">
      <c r="A131" s="300" t="s">
        <v>351</v>
      </c>
      <c r="B131" s="301" t="s">
        <v>352</v>
      </c>
      <c r="C131" s="425">
        <v>14</v>
      </c>
      <c r="D131" s="425"/>
      <c r="E131" s="208">
        <f>(D131-C131)/C131</f>
        <v>-1</v>
      </c>
    </row>
    <row r="132" s="200" customFormat="1" ht="34.95" customHeight="1" spans="1:5">
      <c r="A132" s="300" t="s">
        <v>353</v>
      </c>
      <c r="B132" s="301" t="s">
        <v>354</v>
      </c>
      <c r="C132" s="425">
        <v>150</v>
      </c>
      <c r="D132" s="425"/>
      <c r="E132" s="208">
        <f>(D132-C132)/C132</f>
        <v>-1</v>
      </c>
    </row>
    <row r="133" s="200" customFormat="1" ht="34.95" customHeight="1" spans="1:5">
      <c r="A133" s="300" t="s">
        <v>355</v>
      </c>
      <c r="B133" s="301" t="s">
        <v>167</v>
      </c>
      <c r="C133" s="425">
        <v>720</v>
      </c>
      <c r="D133" s="425">
        <v>860</v>
      </c>
      <c r="E133" s="208">
        <f>(D133-C133)/C133</f>
        <v>0.194444444444444</v>
      </c>
    </row>
    <row r="134" s="200" customFormat="1" ht="34.95" customHeight="1" spans="1:5">
      <c r="A134" s="300" t="s">
        <v>356</v>
      </c>
      <c r="B134" s="301" t="s">
        <v>357</v>
      </c>
      <c r="C134" s="425">
        <v>60</v>
      </c>
      <c r="D134" s="425">
        <v>643</v>
      </c>
      <c r="E134" s="208">
        <f>(D134-C134)/C134</f>
        <v>9.71666666666667</v>
      </c>
    </row>
    <row r="135" s="200" customFormat="1" ht="34.95" customHeight="1" spans="1:5">
      <c r="A135" s="297" t="s">
        <v>358</v>
      </c>
      <c r="B135" s="298" t="s">
        <v>359</v>
      </c>
      <c r="C135" s="425">
        <f>SUM(C136:C147)</f>
        <v>0</v>
      </c>
      <c r="D135" s="425">
        <f>SUM(D136:D147)</f>
        <v>0</v>
      </c>
      <c r="E135" s="208" t="s">
        <v>71</v>
      </c>
    </row>
    <row r="136" s="200" customFormat="1" ht="34.95" customHeight="1" spans="1:5">
      <c r="A136" s="300" t="s">
        <v>360</v>
      </c>
      <c r="B136" s="301" t="s">
        <v>149</v>
      </c>
      <c r="C136" s="425"/>
      <c r="D136" s="425"/>
      <c r="E136" s="208" t="s">
        <v>71</v>
      </c>
    </row>
    <row r="137" s="200" customFormat="1" ht="34.95" customHeight="1" spans="1:5">
      <c r="A137" s="300" t="s">
        <v>361</v>
      </c>
      <c r="B137" s="301" t="s">
        <v>151</v>
      </c>
      <c r="C137" s="425"/>
      <c r="D137" s="425"/>
      <c r="E137" s="208" t="s">
        <v>71</v>
      </c>
    </row>
    <row r="138" s="200" customFormat="1" ht="34.95" customHeight="1" spans="1:5">
      <c r="A138" s="300" t="s">
        <v>362</v>
      </c>
      <c r="B138" s="301" t="s">
        <v>153</v>
      </c>
      <c r="C138" s="425"/>
      <c r="D138" s="425"/>
      <c r="E138" s="208" t="s">
        <v>71</v>
      </c>
    </row>
    <row r="139" s="200" customFormat="1" ht="34.95" customHeight="1" spans="1:5">
      <c r="A139" s="300" t="s">
        <v>363</v>
      </c>
      <c r="B139" s="301" t="s">
        <v>364</v>
      </c>
      <c r="C139" s="425"/>
      <c r="D139" s="425"/>
      <c r="E139" s="208" t="s">
        <v>71</v>
      </c>
    </row>
    <row r="140" s="200" customFormat="1" ht="34.95" customHeight="1" spans="1:5">
      <c r="A140" s="300" t="s">
        <v>365</v>
      </c>
      <c r="B140" s="301" t="s">
        <v>366</v>
      </c>
      <c r="C140" s="425"/>
      <c r="D140" s="425"/>
      <c r="E140" s="208" t="s">
        <v>71</v>
      </c>
    </row>
    <row r="141" s="200" customFormat="1" ht="34.95" customHeight="1" spans="1:5">
      <c r="A141" s="300" t="s">
        <v>367</v>
      </c>
      <c r="B141" s="301" t="s">
        <v>368</v>
      </c>
      <c r="C141" s="425"/>
      <c r="D141" s="425"/>
      <c r="E141" s="208" t="s">
        <v>71</v>
      </c>
    </row>
    <row r="142" s="200" customFormat="1" ht="34.95" customHeight="1" spans="1:5">
      <c r="A142" s="300" t="s">
        <v>369</v>
      </c>
      <c r="B142" s="301" t="s">
        <v>370</v>
      </c>
      <c r="C142" s="425"/>
      <c r="D142" s="425"/>
      <c r="E142" s="208" t="s">
        <v>71</v>
      </c>
    </row>
    <row r="143" s="200" customFormat="1" ht="34.95" customHeight="1" spans="1:5">
      <c r="A143" s="300" t="s">
        <v>371</v>
      </c>
      <c r="B143" s="301" t="s">
        <v>372</v>
      </c>
      <c r="C143" s="425"/>
      <c r="D143" s="425"/>
      <c r="E143" s="208" t="s">
        <v>71</v>
      </c>
    </row>
    <row r="144" s="200" customFormat="1" ht="34.95" customHeight="1" spans="1:5">
      <c r="A144" s="300" t="s">
        <v>373</v>
      </c>
      <c r="B144" s="301" t="s">
        <v>374</v>
      </c>
      <c r="C144" s="425"/>
      <c r="D144" s="425"/>
      <c r="E144" s="208" t="s">
        <v>71</v>
      </c>
    </row>
    <row r="145" s="200" customFormat="1" ht="34.95" customHeight="1" spans="1:5">
      <c r="A145" s="300" t="s">
        <v>375</v>
      </c>
      <c r="B145" s="301" t="s">
        <v>376</v>
      </c>
      <c r="C145" s="425"/>
      <c r="D145" s="425"/>
      <c r="E145" s="208" t="s">
        <v>71</v>
      </c>
    </row>
    <row r="146" s="200" customFormat="1" ht="34.95" customHeight="1" spans="1:5">
      <c r="A146" s="300" t="s">
        <v>377</v>
      </c>
      <c r="B146" s="301" t="s">
        <v>167</v>
      </c>
      <c r="C146" s="425"/>
      <c r="D146" s="425"/>
      <c r="E146" s="208" t="s">
        <v>71</v>
      </c>
    </row>
    <row r="147" s="200" customFormat="1" ht="34.95" customHeight="1" spans="1:5">
      <c r="A147" s="300" t="s">
        <v>378</v>
      </c>
      <c r="B147" s="301" t="s">
        <v>379</v>
      </c>
      <c r="C147" s="425"/>
      <c r="D147" s="425"/>
      <c r="E147" s="208" t="s">
        <v>71</v>
      </c>
    </row>
    <row r="148" s="200" customFormat="1" ht="34.95" customHeight="1" spans="1:5">
      <c r="A148" s="297" t="s">
        <v>380</v>
      </c>
      <c r="B148" s="298" t="s">
        <v>381</v>
      </c>
      <c r="C148" s="425">
        <f>SUM(C149:C154)</f>
        <v>201</v>
      </c>
      <c r="D148" s="425">
        <f>SUM(D149:D154)</f>
        <v>343</v>
      </c>
      <c r="E148" s="208">
        <f>(D148-C148)/C148</f>
        <v>0.706467661691542</v>
      </c>
    </row>
    <row r="149" s="200" customFormat="1" ht="34.95" customHeight="1" spans="1:5">
      <c r="A149" s="300" t="s">
        <v>382</v>
      </c>
      <c r="B149" s="301" t="s">
        <v>149</v>
      </c>
      <c r="C149" s="425">
        <v>180</v>
      </c>
      <c r="D149" s="425">
        <v>205</v>
      </c>
      <c r="E149" s="208">
        <f>(D149-C149)/C149</f>
        <v>0.138888888888889</v>
      </c>
    </row>
    <row r="150" s="200" customFormat="1" ht="34.95" customHeight="1" spans="1:5">
      <c r="A150" s="300" t="s">
        <v>383</v>
      </c>
      <c r="B150" s="301" t="s">
        <v>151</v>
      </c>
      <c r="C150" s="425">
        <v>17</v>
      </c>
      <c r="D150" s="425">
        <v>116</v>
      </c>
      <c r="E150" s="208">
        <f>(D150-C150)/C150</f>
        <v>5.82352941176471</v>
      </c>
    </row>
    <row r="151" s="200" customFormat="1" ht="34.95" customHeight="1" spans="1:5">
      <c r="A151" s="300" t="s">
        <v>384</v>
      </c>
      <c r="B151" s="301" t="s">
        <v>153</v>
      </c>
      <c r="C151" s="425"/>
      <c r="D151" s="425"/>
      <c r="E151" s="208" t="s">
        <v>71</v>
      </c>
    </row>
    <row r="152" s="200" customFormat="1" ht="34.95" customHeight="1" spans="1:5">
      <c r="A152" s="300" t="s">
        <v>385</v>
      </c>
      <c r="B152" s="301" t="s">
        <v>386</v>
      </c>
      <c r="C152" s="425">
        <v>4</v>
      </c>
      <c r="D152" s="425">
        <v>22</v>
      </c>
      <c r="E152" s="208">
        <f>(D152-C152)/C152</f>
        <v>4.5</v>
      </c>
    </row>
    <row r="153" s="200" customFormat="1" ht="34.95" customHeight="1" spans="1:5">
      <c r="A153" s="300" t="s">
        <v>387</v>
      </c>
      <c r="B153" s="301" t="s">
        <v>167</v>
      </c>
      <c r="C153" s="425"/>
      <c r="D153" s="425"/>
      <c r="E153" s="208" t="s">
        <v>71</v>
      </c>
    </row>
    <row r="154" s="200" customFormat="1" ht="34.95" customHeight="1" spans="1:5">
      <c r="A154" s="300" t="s">
        <v>388</v>
      </c>
      <c r="B154" s="301" t="s">
        <v>389</v>
      </c>
      <c r="C154" s="425"/>
      <c r="D154" s="425"/>
      <c r="E154" s="208" t="s">
        <v>71</v>
      </c>
    </row>
    <row r="155" s="200" customFormat="1" ht="34.95" customHeight="1" spans="1:5">
      <c r="A155" s="297" t="s">
        <v>390</v>
      </c>
      <c r="B155" s="298" t="s">
        <v>391</v>
      </c>
      <c r="C155" s="425">
        <f>SUM(C156:C162)</f>
        <v>0</v>
      </c>
      <c r="D155" s="425">
        <f>SUM(D156:D162)</f>
        <v>0</v>
      </c>
      <c r="E155" s="208" t="s">
        <v>71</v>
      </c>
    </row>
    <row r="156" s="200" customFormat="1" ht="34.95" customHeight="1" spans="1:5">
      <c r="A156" s="300" t="s">
        <v>392</v>
      </c>
      <c r="B156" s="301" t="s">
        <v>149</v>
      </c>
      <c r="C156" s="425"/>
      <c r="D156" s="425"/>
      <c r="E156" s="208" t="s">
        <v>71</v>
      </c>
    </row>
    <row r="157" s="200" customFormat="1" ht="34.95" customHeight="1" spans="1:5">
      <c r="A157" s="300" t="s">
        <v>393</v>
      </c>
      <c r="B157" s="301" t="s">
        <v>151</v>
      </c>
      <c r="C157" s="425"/>
      <c r="D157" s="425"/>
      <c r="E157" s="208" t="s">
        <v>71</v>
      </c>
    </row>
    <row r="158" s="200" customFormat="1" ht="34.95" customHeight="1" spans="1:5">
      <c r="A158" s="300" t="s">
        <v>394</v>
      </c>
      <c r="B158" s="301" t="s">
        <v>153</v>
      </c>
      <c r="C158" s="425"/>
      <c r="D158" s="425"/>
      <c r="E158" s="208" t="s">
        <v>71</v>
      </c>
    </row>
    <row r="159" s="200" customFormat="1" ht="34.95" customHeight="1" spans="1:5">
      <c r="A159" s="300" t="s">
        <v>395</v>
      </c>
      <c r="B159" s="301" t="s">
        <v>396</v>
      </c>
      <c r="C159" s="425"/>
      <c r="D159" s="425"/>
      <c r="E159" s="208" t="s">
        <v>71</v>
      </c>
    </row>
    <row r="160" s="200" customFormat="1" ht="34.95" customHeight="1" spans="1:5">
      <c r="A160" s="300" t="s">
        <v>397</v>
      </c>
      <c r="B160" s="301" t="s">
        <v>398</v>
      </c>
      <c r="C160" s="425"/>
      <c r="D160" s="425"/>
      <c r="E160" s="208" t="s">
        <v>71</v>
      </c>
    </row>
    <row r="161" s="200" customFormat="1" ht="34.95" customHeight="1" spans="1:5">
      <c r="A161" s="300" t="s">
        <v>399</v>
      </c>
      <c r="B161" s="301" t="s">
        <v>167</v>
      </c>
      <c r="C161" s="425"/>
      <c r="D161" s="425"/>
      <c r="E161" s="208" t="s">
        <v>71</v>
      </c>
    </row>
    <row r="162" s="200" customFormat="1" ht="34.95" customHeight="1" spans="1:5">
      <c r="A162" s="300" t="s">
        <v>400</v>
      </c>
      <c r="B162" s="301" t="s">
        <v>401</v>
      </c>
      <c r="C162" s="425"/>
      <c r="D162" s="425"/>
      <c r="E162" s="208" t="s">
        <v>71</v>
      </c>
    </row>
    <row r="163" s="200" customFormat="1" ht="34.95" customHeight="1" spans="1:5">
      <c r="A163" s="297" t="s">
        <v>402</v>
      </c>
      <c r="B163" s="298" t="s">
        <v>403</v>
      </c>
      <c r="C163" s="425">
        <f>SUM(C164:C168)</f>
        <v>219</v>
      </c>
      <c r="D163" s="425">
        <f>SUM(D164:D168)</f>
        <v>204</v>
      </c>
      <c r="E163" s="208">
        <f>(D163-C163)/C163</f>
        <v>-0.0684931506849315</v>
      </c>
    </row>
    <row r="164" s="200" customFormat="1" ht="34.95" customHeight="1" spans="1:5">
      <c r="A164" s="300" t="s">
        <v>404</v>
      </c>
      <c r="B164" s="301" t="s">
        <v>149</v>
      </c>
      <c r="C164" s="425">
        <v>183</v>
      </c>
      <c r="D164" s="425">
        <v>198</v>
      </c>
      <c r="E164" s="208">
        <f>(D164-C164)/C164</f>
        <v>0.0819672131147541</v>
      </c>
    </row>
    <row r="165" s="200" customFormat="1" ht="34.95" customHeight="1" spans="1:5">
      <c r="A165" s="300" t="s">
        <v>405</v>
      </c>
      <c r="B165" s="301" t="s">
        <v>151</v>
      </c>
      <c r="C165" s="425">
        <v>36</v>
      </c>
      <c r="D165" s="425">
        <v>6</v>
      </c>
      <c r="E165" s="208">
        <f>(D165-C165)/C165</f>
        <v>-0.833333333333333</v>
      </c>
    </row>
    <row r="166" s="200" customFormat="1" ht="34.95" customHeight="1" spans="1:5">
      <c r="A166" s="300" t="s">
        <v>406</v>
      </c>
      <c r="B166" s="301" t="s">
        <v>153</v>
      </c>
      <c r="C166" s="425"/>
      <c r="D166" s="425"/>
      <c r="E166" s="208" t="s">
        <v>71</v>
      </c>
    </row>
    <row r="167" s="200" customFormat="1" ht="34.95" customHeight="1" spans="1:5">
      <c r="A167" s="300" t="s">
        <v>407</v>
      </c>
      <c r="B167" s="301" t="s">
        <v>408</v>
      </c>
      <c r="C167" s="425"/>
      <c r="D167" s="425"/>
      <c r="E167" s="208" t="s">
        <v>71</v>
      </c>
    </row>
    <row r="168" s="200" customFormat="1" ht="34.95" customHeight="1" spans="1:5">
      <c r="A168" s="300" t="s">
        <v>409</v>
      </c>
      <c r="B168" s="301" t="s">
        <v>410</v>
      </c>
      <c r="C168" s="425"/>
      <c r="D168" s="425"/>
      <c r="E168" s="208" t="s">
        <v>71</v>
      </c>
    </row>
    <row r="169" s="200" customFormat="1" ht="34.95" customHeight="1" spans="1:5">
      <c r="A169" s="297" t="s">
        <v>411</v>
      </c>
      <c r="B169" s="298" t="s">
        <v>412</v>
      </c>
      <c r="C169" s="425">
        <f>SUM(C170:C175)</f>
        <v>94</v>
      </c>
      <c r="D169" s="425">
        <f>SUM(D170:D175)</f>
        <v>114</v>
      </c>
      <c r="E169" s="208">
        <f>(D169-C169)/C169</f>
        <v>0.212765957446809</v>
      </c>
    </row>
    <row r="170" s="200" customFormat="1" ht="34.95" customHeight="1" spans="1:5">
      <c r="A170" s="300" t="s">
        <v>413</v>
      </c>
      <c r="B170" s="301" t="s">
        <v>149</v>
      </c>
      <c r="C170" s="425">
        <v>91</v>
      </c>
      <c r="D170" s="425">
        <v>114</v>
      </c>
      <c r="E170" s="208">
        <f>(D170-C170)/C170</f>
        <v>0.252747252747253</v>
      </c>
    </row>
    <row r="171" s="200" customFormat="1" ht="34.95" customHeight="1" spans="1:5">
      <c r="A171" s="300" t="s">
        <v>414</v>
      </c>
      <c r="B171" s="301" t="s">
        <v>151</v>
      </c>
      <c r="C171" s="425">
        <v>3</v>
      </c>
      <c r="D171" s="425"/>
      <c r="E171" s="208">
        <f>(D171-C171)/C171</f>
        <v>-1</v>
      </c>
    </row>
    <row r="172" s="200" customFormat="1" ht="34.95" customHeight="1" spans="1:5">
      <c r="A172" s="300" t="s">
        <v>415</v>
      </c>
      <c r="B172" s="301" t="s">
        <v>153</v>
      </c>
      <c r="C172" s="425"/>
      <c r="D172" s="425"/>
      <c r="E172" s="208" t="s">
        <v>71</v>
      </c>
    </row>
    <row r="173" s="200" customFormat="1" ht="34.95" customHeight="1" spans="1:5">
      <c r="A173" s="309" t="s">
        <v>416</v>
      </c>
      <c r="B173" s="301" t="s">
        <v>180</v>
      </c>
      <c r="C173" s="425"/>
      <c r="D173" s="425"/>
      <c r="E173" s="208" t="s">
        <v>71</v>
      </c>
    </row>
    <row r="174" s="200" customFormat="1" ht="34.95" customHeight="1" spans="1:5">
      <c r="A174" s="300" t="s">
        <v>417</v>
      </c>
      <c r="B174" s="301" t="s">
        <v>167</v>
      </c>
      <c r="C174" s="425"/>
      <c r="D174" s="425"/>
      <c r="E174" s="208" t="s">
        <v>71</v>
      </c>
    </row>
    <row r="175" s="200" customFormat="1" ht="34.95" customHeight="1" spans="1:5">
      <c r="A175" s="300" t="s">
        <v>418</v>
      </c>
      <c r="B175" s="301" t="s">
        <v>419</v>
      </c>
      <c r="C175" s="425"/>
      <c r="D175" s="425"/>
      <c r="E175" s="208" t="s">
        <v>71</v>
      </c>
    </row>
    <row r="176" s="200" customFormat="1" ht="34.95" customHeight="1" spans="1:5">
      <c r="A176" s="297" t="s">
        <v>420</v>
      </c>
      <c r="B176" s="298" t="s">
        <v>421</v>
      </c>
      <c r="C176" s="425">
        <f>SUM(C177:C182)</f>
        <v>476</v>
      </c>
      <c r="D176" s="425">
        <f>SUM(D177:D182)</f>
        <v>487</v>
      </c>
      <c r="E176" s="208">
        <f>(D176-C176)/C176</f>
        <v>0.023109243697479</v>
      </c>
    </row>
    <row r="177" s="200" customFormat="1" ht="34.95" customHeight="1" spans="1:5">
      <c r="A177" s="300" t="s">
        <v>422</v>
      </c>
      <c r="B177" s="301" t="s">
        <v>149</v>
      </c>
      <c r="C177" s="425">
        <v>392</v>
      </c>
      <c r="D177" s="425">
        <v>418</v>
      </c>
      <c r="E177" s="208">
        <f>(D177-C177)/C177</f>
        <v>0.0663265306122449</v>
      </c>
    </row>
    <row r="178" s="200" customFormat="1" ht="34.95" customHeight="1" spans="1:5">
      <c r="A178" s="300" t="s">
        <v>423</v>
      </c>
      <c r="B178" s="301" t="s">
        <v>151</v>
      </c>
      <c r="C178" s="425">
        <v>84</v>
      </c>
      <c r="D178" s="425">
        <v>68</v>
      </c>
      <c r="E178" s="208">
        <f>(D178-C178)/C178</f>
        <v>-0.19047619047619</v>
      </c>
    </row>
    <row r="179" s="200" customFormat="1" ht="34.95" customHeight="1" spans="1:5">
      <c r="A179" s="300" t="s">
        <v>424</v>
      </c>
      <c r="B179" s="301" t="s">
        <v>153</v>
      </c>
      <c r="C179" s="425"/>
      <c r="D179" s="425"/>
      <c r="E179" s="208" t="s">
        <v>71</v>
      </c>
    </row>
    <row r="180" s="200" customFormat="1" ht="34.95" customHeight="1" spans="1:5">
      <c r="A180" s="300">
        <v>2012906</v>
      </c>
      <c r="B180" s="301" t="s">
        <v>425</v>
      </c>
      <c r="C180" s="425"/>
      <c r="D180" s="425"/>
      <c r="E180" s="208" t="s">
        <v>71</v>
      </c>
    </row>
    <row r="181" s="200" customFormat="1" ht="34.95" customHeight="1" spans="1:5">
      <c r="A181" s="300" t="s">
        <v>426</v>
      </c>
      <c r="B181" s="301" t="s">
        <v>167</v>
      </c>
      <c r="C181" s="425"/>
      <c r="D181" s="425"/>
      <c r="E181" s="208" t="s">
        <v>71</v>
      </c>
    </row>
    <row r="182" s="200" customFormat="1" ht="34.95" customHeight="1" spans="1:5">
      <c r="A182" s="300" t="s">
        <v>427</v>
      </c>
      <c r="B182" s="301" t="s">
        <v>428</v>
      </c>
      <c r="C182" s="425"/>
      <c r="D182" s="425">
        <v>1</v>
      </c>
      <c r="E182" s="208" t="s">
        <v>71</v>
      </c>
    </row>
    <row r="183" s="200" customFormat="1" ht="34.95" customHeight="1" spans="1:5">
      <c r="A183" s="297" t="s">
        <v>429</v>
      </c>
      <c r="B183" s="298" t="s">
        <v>430</v>
      </c>
      <c r="C183" s="425">
        <f>SUM(C184:C189)</f>
        <v>1236</v>
      </c>
      <c r="D183" s="425">
        <f>SUM(D184:D189)</f>
        <v>1466</v>
      </c>
      <c r="E183" s="208">
        <f>(D183-C183)/C183</f>
        <v>0.186084142394822</v>
      </c>
    </row>
    <row r="184" s="200" customFormat="1" ht="34.95" customHeight="1" spans="1:5">
      <c r="A184" s="300" t="s">
        <v>431</v>
      </c>
      <c r="B184" s="301" t="s">
        <v>149</v>
      </c>
      <c r="C184" s="425">
        <v>1063</v>
      </c>
      <c r="D184" s="425">
        <v>1230</v>
      </c>
      <c r="E184" s="208">
        <f>(D184-C184)/C184</f>
        <v>0.157102539981185</v>
      </c>
    </row>
    <row r="185" s="200" customFormat="1" ht="34.95" customHeight="1" spans="1:5">
      <c r="A185" s="300" t="s">
        <v>432</v>
      </c>
      <c r="B185" s="301" t="s">
        <v>151</v>
      </c>
      <c r="C185" s="425">
        <v>173</v>
      </c>
      <c r="D185" s="425">
        <v>224</v>
      </c>
      <c r="E185" s="208">
        <f>(D185-C185)/C185</f>
        <v>0.294797687861272</v>
      </c>
    </row>
    <row r="186" s="200" customFormat="1" ht="34.95" customHeight="1" spans="1:5">
      <c r="A186" s="300" t="s">
        <v>433</v>
      </c>
      <c r="B186" s="301" t="s">
        <v>153</v>
      </c>
      <c r="C186" s="425"/>
      <c r="D186" s="425">
        <v>1</v>
      </c>
      <c r="E186" s="208" t="s">
        <v>71</v>
      </c>
    </row>
    <row r="187" s="200" customFormat="1" ht="34.95" customHeight="1" spans="1:5">
      <c r="A187" s="300" t="s">
        <v>434</v>
      </c>
      <c r="B187" s="301" t="s">
        <v>435</v>
      </c>
      <c r="C187" s="425"/>
      <c r="D187" s="425">
        <v>11</v>
      </c>
      <c r="E187" s="208" t="s">
        <v>71</v>
      </c>
    </row>
    <row r="188" s="200" customFormat="1" ht="34.95" customHeight="1" spans="1:5">
      <c r="A188" s="300" t="s">
        <v>436</v>
      </c>
      <c r="B188" s="301" t="s">
        <v>167</v>
      </c>
      <c r="C188" s="425"/>
      <c r="D188" s="425"/>
      <c r="E188" s="208" t="s">
        <v>71</v>
      </c>
    </row>
    <row r="189" s="200" customFormat="1" ht="37.5" spans="1:5">
      <c r="A189" s="300" t="s">
        <v>437</v>
      </c>
      <c r="B189" s="301" t="s">
        <v>438</v>
      </c>
      <c r="C189" s="425"/>
      <c r="D189" s="425"/>
      <c r="E189" s="208" t="s">
        <v>71</v>
      </c>
    </row>
    <row r="190" s="200" customFormat="1" ht="34.95" customHeight="1" spans="1:5">
      <c r="A190" s="297" t="s">
        <v>439</v>
      </c>
      <c r="B190" s="298" t="s">
        <v>440</v>
      </c>
      <c r="C190" s="425">
        <f>SUM(C191:C196)</f>
        <v>1126</v>
      </c>
      <c r="D190" s="425">
        <f>SUM(D191:D196)</f>
        <v>1065</v>
      </c>
      <c r="E190" s="208">
        <f>(D190-C190)/C190</f>
        <v>-0.0541740674955595</v>
      </c>
    </row>
    <row r="191" s="200" customFormat="1" ht="34.95" customHeight="1" spans="1:5">
      <c r="A191" s="300" t="s">
        <v>441</v>
      </c>
      <c r="B191" s="301" t="s">
        <v>149</v>
      </c>
      <c r="C191" s="425">
        <v>897</v>
      </c>
      <c r="D191" s="425">
        <v>879</v>
      </c>
      <c r="E191" s="208">
        <f>(D191-C191)/C191</f>
        <v>-0.020066889632107</v>
      </c>
    </row>
    <row r="192" s="200" customFormat="1" ht="34.95" customHeight="1" spans="1:5">
      <c r="A192" s="300" t="s">
        <v>442</v>
      </c>
      <c r="B192" s="301" t="s">
        <v>151</v>
      </c>
      <c r="C192" s="425">
        <v>222</v>
      </c>
      <c r="D192" s="425">
        <v>120</v>
      </c>
      <c r="E192" s="208">
        <f>(D192-C192)/C192</f>
        <v>-0.459459459459459</v>
      </c>
    </row>
    <row r="193" s="200" customFormat="1" ht="34.95" customHeight="1" spans="1:5">
      <c r="A193" s="300" t="s">
        <v>443</v>
      </c>
      <c r="B193" s="301" t="s">
        <v>153</v>
      </c>
      <c r="C193" s="425"/>
      <c r="D193" s="425"/>
      <c r="E193" s="208" t="s">
        <v>71</v>
      </c>
    </row>
    <row r="194" s="200" customFormat="1" ht="34.95" customHeight="1" spans="1:5">
      <c r="A194" s="300" t="s">
        <v>444</v>
      </c>
      <c r="B194" s="301" t="s">
        <v>445</v>
      </c>
      <c r="C194" s="425"/>
      <c r="D194" s="425"/>
      <c r="E194" s="208" t="s">
        <v>71</v>
      </c>
    </row>
    <row r="195" s="200" customFormat="1" ht="34.95" customHeight="1" spans="1:5">
      <c r="A195" s="300" t="s">
        <v>446</v>
      </c>
      <c r="B195" s="301" t="s">
        <v>167</v>
      </c>
      <c r="C195" s="425">
        <v>1</v>
      </c>
      <c r="D195" s="425"/>
      <c r="E195" s="208">
        <f>(D195-C195)/C195</f>
        <v>-1</v>
      </c>
    </row>
    <row r="196" s="200" customFormat="1" ht="34.95" customHeight="1" spans="1:5">
      <c r="A196" s="300" t="s">
        <v>447</v>
      </c>
      <c r="B196" s="301" t="s">
        <v>448</v>
      </c>
      <c r="C196" s="425">
        <v>6</v>
      </c>
      <c r="D196" s="425">
        <v>66</v>
      </c>
      <c r="E196" s="208">
        <f>(D196-C196)/C196</f>
        <v>10</v>
      </c>
    </row>
    <row r="197" s="200" customFormat="1" ht="34.95" customHeight="1" spans="1:5">
      <c r="A197" s="297" t="s">
        <v>449</v>
      </c>
      <c r="B197" s="298" t="s">
        <v>450</v>
      </c>
      <c r="C197" s="425">
        <f>SUM(C198:C203)</f>
        <v>857</v>
      </c>
      <c r="D197" s="425">
        <f>SUM(D198:D203)</f>
        <v>1221</v>
      </c>
      <c r="E197" s="208">
        <f>(D197-C197)/C197</f>
        <v>0.424737456242707</v>
      </c>
    </row>
    <row r="198" s="200" customFormat="1" ht="34.95" customHeight="1" spans="1:5">
      <c r="A198" s="300" t="s">
        <v>451</v>
      </c>
      <c r="B198" s="301" t="s">
        <v>149</v>
      </c>
      <c r="C198" s="425">
        <v>220</v>
      </c>
      <c r="D198" s="425">
        <v>273</v>
      </c>
      <c r="E198" s="208">
        <f>(D198-C198)/C198</f>
        <v>0.240909090909091</v>
      </c>
    </row>
    <row r="199" s="200" customFormat="1" ht="34.95" customHeight="1" spans="1:5">
      <c r="A199" s="300" t="s">
        <v>452</v>
      </c>
      <c r="B199" s="301" t="s">
        <v>151</v>
      </c>
      <c r="C199" s="425">
        <v>80</v>
      </c>
      <c r="D199" s="425">
        <v>377</v>
      </c>
      <c r="E199" s="208">
        <f>(D199-C199)/C199</f>
        <v>3.7125</v>
      </c>
    </row>
    <row r="200" s="200" customFormat="1" ht="34.95" customHeight="1" spans="1:5">
      <c r="A200" s="300" t="s">
        <v>453</v>
      </c>
      <c r="B200" s="301" t="s">
        <v>153</v>
      </c>
      <c r="C200" s="425"/>
      <c r="D200" s="425"/>
      <c r="E200" s="208" t="s">
        <v>71</v>
      </c>
    </row>
    <row r="201" s="200" customFormat="1" ht="34.95" customHeight="1" spans="1:5">
      <c r="A201" s="300" t="s">
        <v>454</v>
      </c>
      <c r="B201" s="301" t="s">
        <v>455</v>
      </c>
      <c r="C201" s="425"/>
      <c r="D201" s="425"/>
      <c r="E201" s="208" t="s">
        <v>71</v>
      </c>
    </row>
    <row r="202" s="200" customFormat="1" ht="34.95" customHeight="1" spans="1:5">
      <c r="A202" s="300" t="s">
        <v>456</v>
      </c>
      <c r="B202" s="301" t="s">
        <v>167</v>
      </c>
      <c r="C202" s="425">
        <v>557</v>
      </c>
      <c r="D202" s="425">
        <v>571</v>
      </c>
      <c r="E202" s="208">
        <f>(D202-C202)/C202</f>
        <v>0.0251346499102334</v>
      </c>
    </row>
    <row r="203" s="200" customFormat="1" ht="34.95" customHeight="1" spans="1:5">
      <c r="A203" s="300" t="s">
        <v>457</v>
      </c>
      <c r="B203" s="301" t="s">
        <v>458</v>
      </c>
      <c r="C203" s="425"/>
      <c r="D203" s="425"/>
      <c r="E203" s="208" t="s">
        <v>71</v>
      </c>
    </row>
    <row r="204" s="200" customFormat="1" ht="34.95" customHeight="1" spans="1:5">
      <c r="A204" s="297" t="s">
        <v>459</v>
      </c>
      <c r="B204" s="298" t="s">
        <v>460</v>
      </c>
      <c r="C204" s="425">
        <f>SUM(C205:C211)</f>
        <v>241</v>
      </c>
      <c r="D204" s="425">
        <f>SUM(D205:D211)</f>
        <v>180</v>
      </c>
      <c r="E204" s="208">
        <f>(D204-C204)/C204</f>
        <v>-0.253112033195021</v>
      </c>
    </row>
    <row r="205" s="200" customFormat="1" ht="34.95" customHeight="1" spans="1:5">
      <c r="A205" s="300" t="s">
        <v>461</v>
      </c>
      <c r="B205" s="301" t="s">
        <v>149</v>
      </c>
      <c r="C205" s="425">
        <v>152</v>
      </c>
      <c r="D205" s="425">
        <v>119</v>
      </c>
      <c r="E205" s="208">
        <f>(D205-C205)/C205</f>
        <v>-0.217105263157895</v>
      </c>
    </row>
    <row r="206" s="200" customFormat="1" ht="34.95" customHeight="1" spans="1:5">
      <c r="A206" s="300" t="s">
        <v>462</v>
      </c>
      <c r="B206" s="301" t="s">
        <v>151</v>
      </c>
      <c r="C206" s="425">
        <v>69</v>
      </c>
      <c r="D206" s="425">
        <v>49</v>
      </c>
      <c r="E206" s="208">
        <f>(D206-C206)/C206</f>
        <v>-0.289855072463768</v>
      </c>
    </row>
    <row r="207" s="200" customFormat="1" ht="34.95" customHeight="1" spans="1:5">
      <c r="A207" s="300" t="s">
        <v>463</v>
      </c>
      <c r="B207" s="301" t="s">
        <v>153</v>
      </c>
      <c r="C207" s="425"/>
      <c r="D207" s="425"/>
      <c r="E207" s="208" t="s">
        <v>71</v>
      </c>
    </row>
    <row r="208" s="200" customFormat="1" ht="34.95" customHeight="1" spans="1:5">
      <c r="A208" s="300" t="s">
        <v>464</v>
      </c>
      <c r="B208" s="301" t="s">
        <v>465</v>
      </c>
      <c r="C208" s="425"/>
      <c r="D208" s="425"/>
      <c r="E208" s="208" t="s">
        <v>71</v>
      </c>
    </row>
    <row r="209" s="200" customFormat="1" ht="34.95" customHeight="1" spans="1:5">
      <c r="A209" s="300" t="s">
        <v>466</v>
      </c>
      <c r="B209" s="301" t="s">
        <v>467</v>
      </c>
      <c r="C209" s="425">
        <v>1</v>
      </c>
      <c r="D209" s="425"/>
      <c r="E209" s="208">
        <f>(D209-C209)/C209</f>
        <v>-1</v>
      </c>
    </row>
    <row r="210" s="200" customFormat="1" ht="34.95" customHeight="1" spans="1:5">
      <c r="A210" s="300" t="s">
        <v>468</v>
      </c>
      <c r="B210" s="301" t="s">
        <v>167</v>
      </c>
      <c r="C210" s="425"/>
      <c r="D210" s="425"/>
      <c r="E210" s="208" t="s">
        <v>71</v>
      </c>
    </row>
    <row r="211" s="200" customFormat="1" ht="34.95" customHeight="1" spans="1:5">
      <c r="A211" s="300" t="s">
        <v>469</v>
      </c>
      <c r="B211" s="301" t="s">
        <v>470</v>
      </c>
      <c r="C211" s="425">
        <v>19</v>
      </c>
      <c r="D211" s="425">
        <v>12</v>
      </c>
      <c r="E211" s="208">
        <f>(D211-C211)/C211</f>
        <v>-0.368421052631579</v>
      </c>
    </row>
    <row r="212" s="200" customFormat="1" ht="34.95" customHeight="1" spans="1:5">
      <c r="A212" s="297" t="s">
        <v>471</v>
      </c>
      <c r="B212" s="298" t="s">
        <v>472</v>
      </c>
      <c r="C212" s="425">
        <f>SUM(C213:C217)</f>
        <v>0</v>
      </c>
      <c r="D212" s="425">
        <f>SUM(D213:D217)</f>
        <v>0</v>
      </c>
      <c r="E212" s="208" t="s">
        <v>71</v>
      </c>
    </row>
    <row r="213" s="200" customFormat="1" ht="34.95" customHeight="1" spans="1:5">
      <c r="A213" s="300" t="s">
        <v>473</v>
      </c>
      <c r="B213" s="301" t="s">
        <v>149</v>
      </c>
      <c r="C213" s="425"/>
      <c r="D213" s="425"/>
      <c r="E213" s="208" t="s">
        <v>71</v>
      </c>
    </row>
    <row r="214" s="200" customFormat="1" ht="34.95" customHeight="1" spans="1:5">
      <c r="A214" s="300" t="s">
        <v>474</v>
      </c>
      <c r="B214" s="301" t="s">
        <v>151</v>
      </c>
      <c r="C214" s="425"/>
      <c r="D214" s="425"/>
      <c r="E214" s="208" t="s">
        <v>71</v>
      </c>
    </row>
    <row r="215" s="200" customFormat="1" ht="34.95" customHeight="1" spans="1:5">
      <c r="A215" s="300" t="s">
        <v>475</v>
      </c>
      <c r="B215" s="301" t="s">
        <v>153</v>
      </c>
      <c r="C215" s="425"/>
      <c r="D215" s="425"/>
      <c r="E215" s="208" t="s">
        <v>71</v>
      </c>
    </row>
    <row r="216" s="200" customFormat="1" ht="34.95" customHeight="1" spans="1:5">
      <c r="A216" s="300" t="s">
        <v>476</v>
      </c>
      <c r="B216" s="301" t="s">
        <v>167</v>
      </c>
      <c r="C216" s="425"/>
      <c r="D216" s="425"/>
      <c r="E216" s="208" t="s">
        <v>71</v>
      </c>
    </row>
    <row r="217" s="200" customFormat="1" ht="34.95" customHeight="1" spans="1:5">
      <c r="A217" s="300" t="s">
        <v>477</v>
      </c>
      <c r="B217" s="301" t="s">
        <v>478</v>
      </c>
      <c r="C217" s="425"/>
      <c r="D217" s="425"/>
      <c r="E217" s="208" t="s">
        <v>71</v>
      </c>
    </row>
    <row r="218" s="200" customFormat="1" ht="34.95" customHeight="1" spans="1:5">
      <c r="A218" s="297" t="s">
        <v>479</v>
      </c>
      <c r="B218" s="298" t="s">
        <v>480</v>
      </c>
      <c r="C218" s="425">
        <f>SUM(C219:C223)</f>
        <v>2</v>
      </c>
      <c r="D218" s="425">
        <f>SUM(D219:D223)</f>
        <v>27</v>
      </c>
      <c r="E218" s="208">
        <f>(D218-C218)/C218</f>
        <v>12.5</v>
      </c>
    </row>
    <row r="219" s="200" customFormat="1" ht="34.95" customHeight="1" spans="1:5">
      <c r="A219" s="300" t="s">
        <v>481</v>
      </c>
      <c r="B219" s="301" t="s">
        <v>149</v>
      </c>
      <c r="C219" s="425"/>
      <c r="D219" s="425"/>
      <c r="E219" s="208" t="s">
        <v>71</v>
      </c>
    </row>
    <row r="220" s="200" customFormat="1" ht="34.95" customHeight="1" spans="1:5">
      <c r="A220" s="300" t="s">
        <v>482</v>
      </c>
      <c r="B220" s="301" t="s">
        <v>151</v>
      </c>
      <c r="C220" s="425"/>
      <c r="D220" s="425"/>
      <c r="E220" s="208" t="s">
        <v>71</v>
      </c>
    </row>
    <row r="221" s="200" customFormat="1" ht="34.95" customHeight="1" spans="1:5">
      <c r="A221" s="300" t="s">
        <v>483</v>
      </c>
      <c r="B221" s="301" t="s">
        <v>153</v>
      </c>
      <c r="C221" s="425"/>
      <c r="D221" s="425"/>
      <c r="E221" s="208" t="s">
        <v>71</v>
      </c>
    </row>
    <row r="222" s="200" customFormat="1" ht="34.95" customHeight="1" spans="1:5">
      <c r="A222" s="300" t="s">
        <v>484</v>
      </c>
      <c r="B222" s="301" t="s">
        <v>167</v>
      </c>
      <c r="C222" s="425"/>
      <c r="D222" s="425"/>
      <c r="E222" s="208" t="s">
        <v>71</v>
      </c>
    </row>
    <row r="223" s="200" customFormat="1" ht="34.95" customHeight="1" spans="1:5">
      <c r="A223" s="300" t="s">
        <v>485</v>
      </c>
      <c r="B223" s="301" t="s">
        <v>486</v>
      </c>
      <c r="C223" s="425">
        <v>2</v>
      </c>
      <c r="D223" s="425">
        <v>27</v>
      </c>
      <c r="E223" s="208">
        <f>(D223-C223)/C223</f>
        <v>12.5</v>
      </c>
    </row>
    <row r="224" s="200" customFormat="1" ht="34.95" customHeight="1" spans="1:5">
      <c r="A224" s="297" t="s">
        <v>487</v>
      </c>
      <c r="B224" s="298" t="s">
        <v>488</v>
      </c>
      <c r="C224" s="425">
        <f>SUM(C225:C230)</f>
        <v>0</v>
      </c>
      <c r="D224" s="425">
        <f>SUM(D225:D230)</f>
        <v>0</v>
      </c>
      <c r="E224" s="208" t="s">
        <v>71</v>
      </c>
    </row>
    <row r="225" s="200" customFormat="1" ht="34.95" customHeight="1" spans="1:5">
      <c r="A225" s="300" t="s">
        <v>489</v>
      </c>
      <c r="B225" s="301" t="s">
        <v>149</v>
      </c>
      <c r="C225" s="425"/>
      <c r="D225" s="425"/>
      <c r="E225" s="208" t="s">
        <v>71</v>
      </c>
    </row>
    <row r="226" s="200" customFormat="1" ht="34.95" customHeight="1" spans="1:5">
      <c r="A226" s="300" t="s">
        <v>490</v>
      </c>
      <c r="B226" s="301" t="s">
        <v>151</v>
      </c>
      <c r="C226" s="425"/>
      <c r="D226" s="425"/>
      <c r="E226" s="208" t="s">
        <v>71</v>
      </c>
    </row>
    <row r="227" s="200" customFormat="1" ht="34.95" customHeight="1" spans="1:5">
      <c r="A227" s="300" t="s">
        <v>491</v>
      </c>
      <c r="B227" s="301" t="s">
        <v>153</v>
      </c>
      <c r="C227" s="425"/>
      <c r="D227" s="425"/>
      <c r="E227" s="208" t="s">
        <v>71</v>
      </c>
    </row>
    <row r="228" s="200" customFormat="1" ht="34.95" customHeight="1" spans="1:5">
      <c r="A228" s="300" t="s">
        <v>492</v>
      </c>
      <c r="B228" s="301" t="s">
        <v>493</v>
      </c>
      <c r="C228" s="425"/>
      <c r="D228" s="425"/>
      <c r="E228" s="208" t="s">
        <v>71</v>
      </c>
    </row>
    <row r="229" s="200" customFormat="1" ht="34.95" customHeight="1" spans="1:5">
      <c r="A229" s="300" t="s">
        <v>494</v>
      </c>
      <c r="B229" s="301" t="s">
        <v>167</v>
      </c>
      <c r="C229" s="425"/>
      <c r="D229" s="425"/>
      <c r="E229" s="208" t="s">
        <v>71</v>
      </c>
    </row>
    <row r="230" s="200" customFormat="1" ht="34.95" customHeight="1" spans="1:5">
      <c r="A230" s="300" t="s">
        <v>495</v>
      </c>
      <c r="B230" s="301" t="s">
        <v>496</v>
      </c>
      <c r="C230" s="425"/>
      <c r="D230" s="425"/>
      <c r="E230" s="208" t="s">
        <v>71</v>
      </c>
    </row>
    <row r="231" s="200" customFormat="1" ht="34.95" customHeight="1" spans="1:5">
      <c r="A231" s="297" t="s">
        <v>497</v>
      </c>
      <c r="B231" s="298" t="s">
        <v>498</v>
      </c>
      <c r="C231" s="425">
        <f>SUM(C232:C245)</f>
        <v>4289</v>
      </c>
      <c r="D231" s="425">
        <f>SUM(D232:D245)</f>
        <v>4280</v>
      </c>
      <c r="E231" s="208">
        <f>(D231-C231)/C231</f>
        <v>-0.00209839123338774</v>
      </c>
    </row>
    <row r="232" s="200" customFormat="1" ht="34.95" customHeight="1" spans="1:5">
      <c r="A232" s="300" t="s">
        <v>499</v>
      </c>
      <c r="B232" s="301" t="s">
        <v>149</v>
      </c>
      <c r="C232" s="425">
        <v>3851</v>
      </c>
      <c r="D232" s="425">
        <v>3590</v>
      </c>
      <c r="E232" s="208">
        <f>(D232-C232)/C232</f>
        <v>-0.0677746039989613</v>
      </c>
    </row>
    <row r="233" s="200" customFormat="1" ht="34.95" customHeight="1" spans="1:5">
      <c r="A233" s="300" t="s">
        <v>500</v>
      </c>
      <c r="B233" s="301" t="s">
        <v>151</v>
      </c>
      <c r="C233" s="425"/>
      <c r="D233" s="425">
        <v>336</v>
      </c>
      <c r="E233" s="208" t="s">
        <v>71</v>
      </c>
    </row>
    <row r="234" s="200" customFormat="1" ht="34.95" customHeight="1" spans="1:5">
      <c r="A234" s="300" t="s">
        <v>501</v>
      </c>
      <c r="B234" s="301" t="s">
        <v>153</v>
      </c>
      <c r="C234" s="425"/>
      <c r="D234" s="425"/>
      <c r="E234" s="208" t="s">
        <v>71</v>
      </c>
    </row>
    <row r="235" s="200" customFormat="1" ht="34.95" customHeight="1" spans="1:5">
      <c r="A235" s="300" t="s">
        <v>502</v>
      </c>
      <c r="B235" s="301" t="s">
        <v>503</v>
      </c>
      <c r="C235" s="425">
        <v>110</v>
      </c>
      <c r="D235" s="425">
        <v>160</v>
      </c>
      <c r="E235" s="208">
        <f>(D235-C235)/C235</f>
        <v>0.454545454545455</v>
      </c>
    </row>
    <row r="236" s="200" customFormat="1" ht="34.95" customHeight="1" spans="1:5">
      <c r="A236" s="300" t="s">
        <v>504</v>
      </c>
      <c r="B236" s="301" t="s">
        <v>505</v>
      </c>
      <c r="C236" s="425">
        <v>97</v>
      </c>
      <c r="D236" s="425">
        <v>12</v>
      </c>
      <c r="E236" s="208">
        <f>(D236-C236)/C236</f>
        <v>-0.876288659793814</v>
      </c>
    </row>
    <row r="237" s="200" customFormat="1" ht="34.95" customHeight="1" spans="1:5">
      <c r="A237" s="300" t="s">
        <v>506</v>
      </c>
      <c r="B237" s="301" t="s">
        <v>250</v>
      </c>
      <c r="C237" s="425"/>
      <c r="D237" s="425"/>
      <c r="E237" s="208" t="s">
        <v>71</v>
      </c>
    </row>
    <row r="238" s="200" customFormat="1" ht="34.95" customHeight="1" spans="1:5">
      <c r="A238" s="300" t="s">
        <v>507</v>
      </c>
      <c r="B238" s="301" t="s">
        <v>508</v>
      </c>
      <c r="C238" s="425"/>
      <c r="D238" s="425"/>
      <c r="E238" s="208" t="s">
        <v>71</v>
      </c>
    </row>
    <row r="239" s="200" customFormat="1" ht="34.95" customHeight="1" spans="1:5">
      <c r="A239" s="300" t="s">
        <v>509</v>
      </c>
      <c r="B239" s="301" t="s">
        <v>510</v>
      </c>
      <c r="C239" s="425"/>
      <c r="D239" s="425"/>
      <c r="E239" s="208" t="s">
        <v>71</v>
      </c>
    </row>
    <row r="240" s="200" customFormat="1" ht="34.95" customHeight="1" spans="1:5">
      <c r="A240" s="300" t="s">
        <v>511</v>
      </c>
      <c r="B240" s="301" t="s">
        <v>512</v>
      </c>
      <c r="C240" s="425"/>
      <c r="D240" s="425"/>
      <c r="E240" s="208" t="s">
        <v>71</v>
      </c>
    </row>
    <row r="241" s="200" customFormat="1" ht="34.95" customHeight="1" spans="1:5">
      <c r="A241" s="300" t="s">
        <v>513</v>
      </c>
      <c r="B241" s="301" t="s">
        <v>514</v>
      </c>
      <c r="C241" s="425"/>
      <c r="D241" s="425"/>
      <c r="E241" s="208" t="s">
        <v>71</v>
      </c>
    </row>
    <row r="242" s="200" customFormat="1" ht="34.95" customHeight="1" spans="1:5">
      <c r="A242" s="300" t="s">
        <v>515</v>
      </c>
      <c r="B242" s="301" t="s">
        <v>516</v>
      </c>
      <c r="C242" s="425"/>
      <c r="D242" s="425">
        <v>80</v>
      </c>
      <c r="E242" s="208" t="s">
        <v>71</v>
      </c>
    </row>
    <row r="243" s="200" customFormat="1" ht="34.95" customHeight="1" spans="1:5">
      <c r="A243" s="300" t="s">
        <v>517</v>
      </c>
      <c r="B243" s="301" t="s">
        <v>518</v>
      </c>
      <c r="C243" s="425">
        <v>116</v>
      </c>
      <c r="D243" s="425">
        <v>100</v>
      </c>
      <c r="E243" s="208">
        <f>(D243-C243)/C243</f>
        <v>-0.137931034482759</v>
      </c>
    </row>
    <row r="244" s="200" customFormat="1" ht="34.95" customHeight="1" spans="1:5">
      <c r="A244" s="300" t="s">
        <v>519</v>
      </c>
      <c r="B244" s="301" t="s">
        <v>167</v>
      </c>
      <c r="C244" s="425"/>
      <c r="D244" s="425"/>
      <c r="E244" s="208" t="s">
        <v>71</v>
      </c>
    </row>
    <row r="245" s="200" customFormat="1" ht="34.95" customHeight="1" spans="1:5">
      <c r="A245" s="300" t="s">
        <v>520</v>
      </c>
      <c r="B245" s="301" t="s">
        <v>521</v>
      </c>
      <c r="C245" s="425">
        <v>115</v>
      </c>
      <c r="D245" s="425">
        <v>2</v>
      </c>
      <c r="E245" s="208">
        <f>(D245-C245)/C245</f>
        <v>-0.982608695652174</v>
      </c>
    </row>
    <row r="246" s="200" customFormat="1" ht="34.95" customHeight="1" spans="1:5">
      <c r="A246" s="430">
        <v>20139</v>
      </c>
      <c r="B246" s="298" t="s">
        <v>522</v>
      </c>
      <c r="C246" s="425">
        <f>SUM(C247:C252)</f>
        <v>8839</v>
      </c>
      <c r="D246" s="425">
        <f>SUM(D247:D252)</f>
        <v>8904</v>
      </c>
      <c r="E246" s="208">
        <f>(D246-C246)/C246</f>
        <v>0.00735377305125014</v>
      </c>
    </row>
    <row r="247" s="200" customFormat="1" ht="34.95" customHeight="1" spans="1:5">
      <c r="A247" s="300">
        <v>2013901</v>
      </c>
      <c r="B247" s="301" t="s">
        <v>523</v>
      </c>
      <c r="C247" s="425">
        <v>135</v>
      </c>
      <c r="D247" s="425">
        <v>224</v>
      </c>
      <c r="E247" s="208">
        <f>(D247-C247)/C247</f>
        <v>0.659259259259259</v>
      </c>
    </row>
    <row r="248" s="200" customFormat="1" ht="34.95" customHeight="1" spans="1:5">
      <c r="A248" s="300">
        <v>2013902</v>
      </c>
      <c r="B248" s="301" t="s">
        <v>524</v>
      </c>
      <c r="C248" s="425">
        <v>10</v>
      </c>
      <c r="D248" s="425"/>
      <c r="E248" s="208">
        <f>(D248-C248)/C248</f>
        <v>-1</v>
      </c>
    </row>
    <row r="249" s="200" customFormat="1" ht="34.95" customHeight="1" spans="1:5">
      <c r="A249" s="300">
        <v>2013903</v>
      </c>
      <c r="B249" s="301" t="s">
        <v>525</v>
      </c>
      <c r="C249" s="425"/>
      <c r="D249" s="425"/>
      <c r="E249" s="208" t="s">
        <v>71</v>
      </c>
    </row>
    <row r="250" s="200" customFormat="1" ht="34.95" customHeight="1" spans="1:5">
      <c r="A250" s="300">
        <v>2013904</v>
      </c>
      <c r="B250" s="301" t="s">
        <v>526</v>
      </c>
      <c r="C250" s="425">
        <v>8494</v>
      </c>
      <c r="D250" s="425">
        <v>8680</v>
      </c>
      <c r="E250" s="208">
        <f>(D250-C250)/C250</f>
        <v>0.0218978102189781</v>
      </c>
    </row>
    <row r="251" s="200" customFormat="1" ht="34.95" customHeight="1" spans="1:5">
      <c r="A251" s="300">
        <v>2013950</v>
      </c>
      <c r="B251" s="301" t="s">
        <v>527</v>
      </c>
      <c r="C251" s="425"/>
      <c r="D251" s="425"/>
      <c r="E251" s="208" t="s">
        <v>71</v>
      </c>
    </row>
    <row r="252" s="200" customFormat="1" ht="34.95" customHeight="1" spans="1:5">
      <c r="A252" s="300">
        <v>2013999</v>
      </c>
      <c r="B252" s="301" t="s">
        <v>528</v>
      </c>
      <c r="C252" s="425">
        <v>200</v>
      </c>
      <c r="D252" s="425"/>
      <c r="E252" s="208">
        <f>(D252-C252)/C252</f>
        <v>-1</v>
      </c>
    </row>
    <row r="253" s="200" customFormat="1" ht="34.95" customHeight="1" spans="1:5">
      <c r="A253" s="430">
        <v>20140</v>
      </c>
      <c r="B253" s="298" t="s">
        <v>529</v>
      </c>
      <c r="C253" s="425">
        <f>SUM(C254:C259)</f>
        <v>2042</v>
      </c>
      <c r="D253" s="425">
        <f>SUM(D254:D259)</f>
        <v>160</v>
      </c>
      <c r="E253" s="208">
        <f>(D253-C253)/C253</f>
        <v>-0.921645445641528</v>
      </c>
    </row>
    <row r="254" s="200" customFormat="1" ht="34.95" customHeight="1" spans="1:5">
      <c r="A254" s="300">
        <v>2014001</v>
      </c>
      <c r="B254" s="301" t="s">
        <v>523</v>
      </c>
      <c r="C254" s="425">
        <v>171</v>
      </c>
      <c r="D254" s="425">
        <v>160</v>
      </c>
      <c r="E254" s="208">
        <f>(D254-C254)/C254</f>
        <v>-0.064327485380117</v>
      </c>
    </row>
    <row r="255" s="200" customFormat="1" ht="34.95" customHeight="1" spans="1:5">
      <c r="A255" s="300">
        <v>2014002</v>
      </c>
      <c r="B255" s="301" t="s">
        <v>524</v>
      </c>
      <c r="C255" s="425">
        <v>1871</v>
      </c>
      <c r="D255" s="425"/>
      <c r="E255" s="208">
        <f>(D255-C255)/C255</f>
        <v>-1</v>
      </c>
    </row>
    <row r="256" s="200" customFormat="1" ht="34.95" customHeight="1" spans="1:5">
      <c r="A256" s="300">
        <v>2014003</v>
      </c>
      <c r="B256" s="301" t="s">
        <v>525</v>
      </c>
      <c r="C256" s="425"/>
      <c r="D256" s="425"/>
      <c r="E256" s="208" t="s">
        <v>71</v>
      </c>
    </row>
    <row r="257" s="200" customFormat="1" ht="34.95" customHeight="1" spans="1:5">
      <c r="A257" s="300">
        <v>2014004</v>
      </c>
      <c r="B257" s="301" t="s">
        <v>530</v>
      </c>
      <c r="C257" s="425"/>
      <c r="D257" s="425"/>
      <c r="E257" s="208" t="s">
        <v>71</v>
      </c>
    </row>
    <row r="258" s="200" customFormat="1" ht="34.95" customHeight="1" spans="1:5">
      <c r="A258" s="300">
        <v>2014050</v>
      </c>
      <c r="B258" s="301" t="s">
        <v>527</v>
      </c>
      <c r="C258" s="425"/>
      <c r="D258" s="425"/>
      <c r="E258" s="208" t="s">
        <v>71</v>
      </c>
    </row>
    <row r="259" s="200" customFormat="1" ht="34.95" customHeight="1" spans="1:5">
      <c r="A259" s="300">
        <v>2014099</v>
      </c>
      <c r="B259" s="301" t="s">
        <v>531</v>
      </c>
      <c r="C259" s="425"/>
      <c r="D259" s="425"/>
      <c r="E259" s="208" t="s">
        <v>71</v>
      </c>
    </row>
    <row r="260" s="200" customFormat="1" ht="34.95" customHeight="1" spans="1:5">
      <c r="A260" s="297" t="s">
        <v>532</v>
      </c>
      <c r="B260" s="298" t="s">
        <v>533</v>
      </c>
      <c r="C260" s="425">
        <f>SUM(C261:C262)</f>
        <v>6800</v>
      </c>
      <c r="D260" s="425">
        <f>SUM(D261:D262)</f>
        <v>5200</v>
      </c>
      <c r="E260" s="208">
        <f>(D260-C260)/C260</f>
        <v>-0.235294117647059</v>
      </c>
    </row>
    <row r="261" s="200" customFormat="1" ht="34.95" customHeight="1" spans="1:5">
      <c r="A261" s="300" t="s">
        <v>534</v>
      </c>
      <c r="B261" s="301" t="s">
        <v>535</v>
      </c>
      <c r="C261" s="425"/>
      <c r="D261" s="425"/>
      <c r="E261" s="208" t="s">
        <v>71</v>
      </c>
    </row>
    <row r="262" s="200" customFormat="1" ht="34.95" customHeight="1" spans="1:5">
      <c r="A262" s="300" t="s">
        <v>536</v>
      </c>
      <c r="B262" s="301" t="s">
        <v>537</v>
      </c>
      <c r="C262" s="425">
        <v>6800</v>
      </c>
      <c r="D262" s="425">
        <v>5200</v>
      </c>
      <c r="E262" s="208">
        <f>(D262-C262)/C262</f>
        <v>-0.235294117647059</v>
      </c>
    </row>
    <row r="263" s="200" customFormat="1" ht="34.95" customHeight="1" spans="1:5">
      <c r="A263" s="423">
        <v>202</v>
      </c>
      <c r="B263" s="424" t="s">
        <v>106</v>
      </c>
      <c r="C263" s="425">
        <f>SUM(C264,C265)</f>
        <v>0</v>
      </c>
      <c r="D263" s="425">
        <f>SUM(D264,D265)</f>
        <v>0</v>
      </c>
      <c r="E263" s="208" t="s">
        <v>71</v>
      </c>
    </row>
    <row r="264" s="200" customFormat="1" ht="34.95" customHeight="1" spans="1:5">
      <c r="A264" s="297" t="s">
        <v>538</v>
      </c>
      <c r="B264" s="298" t="s">
        <v>539</v>
      </c>
      <c r="C264" s="425"/>
      <c r="D264" s="425"/>
      <c r="E264" s="208" t="s">
        <v>71</v>
      </c>
    </row>
    <row r="265" s="200" customFormat="1" ht="34.95" customHeight="1" spans="1:5">
      <c r="A265" s="297" t="s">
        <v>540</v>
      </c>
      <c r="B265" s="298" t="s">
        <v>541</v>
      </c>
      <c r="C265" s="425"/>
      <c r="D265" s="425"/>
      <c r="E265" s="208" t="s">
        <v>71</v>
      </c>
    </row>
    <row r="266" s="200" customFormat="1" ht="34.95" customHeight="1" spans="1:5">
      <c r="A266" s="423">
        <v>203</v>
      </c>
      <c r="B266" s="424" t="s">
        <v>107</v>
      </c>
      <c r="C266" s="425">
        <f>SUM(C267,C269,C271,C273,C283)</f>
        <v>11</v>
      </c>
      <c r="D266" s="425">
        <f>SUM(D267,D269,D271,D273,D283)</f>
        <v>311</v>
      </c>
      <c r="E266" s="208">
        <f>(D266-C266)/C266</f>
        <v>27.2727272727273</v>
      </c>
    </row>
    <row r="267" s="200" customFormat="1" ht="34.95" customHeight="1" spans="1:5">
      <c r="A267" s="312" t="s">
        <v>542</v>
      </c>
      <c r="B267" s="298" t="s">
        <v>543</v>
      </c>
      <c r="C267" s="425">
        <f>SUM(C268)</f>
        <v>0</v>
      </c>
      <c r="D267" s="425">
        <f>SUM(D268)</f>
        <v>0</v>
      </c>
      <c r="E267" s="208" t="s">
        <v>71</v>
      </c>
    </row>
    <row r="268" s="200" customFormat="1" ht="34.95" customHeight="1" spans="1:5">
      <c r="A268" s="310" t="s">
        <v>544</v>
      </c>
      <c r="B268" s="301" t="s">
        <v>545</v>
      </c>
      <c r="C268" s="425"/>
      <c r="D268" s="425"/>
      <c r="E268" s="208" t="s">
        <v>71</v>
      </c>
    </row>
    <row r="269" s="200" customFormat="1" ht="34.95" customHeight="1" spans="1:5">
      <c r="A269" s="312" t="s">
        <v>546</v>
      </c>
      <c r="B269" s="298" t="s">
        <v>547</v>
      </c>
      <c r="C269" s="425">
        <f>SUM(C270)</f>
        <v>0</v>
      </c>
      <c r="D269" s="425">
        <f>SUM(D270)</f>
        <v>0</v>
      </c>
      <c r="E269" s="208" t="s">
        <v>71</v>
      </c>
    </row>
    <row r="270" s="200" customFormat="1" ht="34.95" customHeight="1" spans="1:5">
      <c r="A270" s="310" t="s">
        <v>548</v>
      </c>
      <c r="B270" s="301" t="s">
        <v>549</v>
      </c>
      <c r="C270" s="425"/>
      <c r="D270" s="425"/>
      <c r="E270" s="208" t="s">
        <v>71</v>
      </c>
    </row>
    <row r="271" s="200" customFormat="1" ht="34.95" customHeight="1" spans="1:5">
      <c r="A271" s="312" t="s">
        <v>550</v>
      </c>
      <c r="B271" s="298" t="s">
        <v>551</v>
      </c>
      <c r="C271" s="425">
        <f>SUM(C272)</f>
        <v>0</v>
      </c>
      <c r="D271" s="425">
        <f>SUM(D272)</f>
        <v>0</v>
      </c>
      <c r="E271" s="208" t="s">
        <v>71</v>
      </c>
    </row>
    <row r="272" s="200" customFormat="1" ht="34.95" customHeight="1" spans="1:5">
      <c r="A272" s="310" t="s">
        <v>552</v>
      </c>
      <c r="B272" s="301" t="s">
        <v>553</v>
      </c>
      <c r="C272" s="425"/>
      <c r="D272" s="425"/>
      <c r="E272" s="208" t="s">
        <v>71</v>
      </c>
    </row>
    <row r="273" s="200" customFormat="1" ht="34.95" customHeight="1" spans="1:5">
      <c r="A273" s="297" t="s">
        <v>554</v>
      </c>
      <c r="B273" s="298" t="s">
        <v>555</v>
      </c>
      <c r="C273" s="425">
        <f>SUM(C274:C282)</f>
        <v>11</v>
      </c>
      <c r="D273" s="425">
        <f>SUM(D274:D282)</f>
        <v>311</v>
      </c>
      <c r="E273" s="208">
        <f>(D273-C273)/C273</f>
        <v>27.2727272727273</v>
      </c>
    </row>
    <row r="274" s="200" customFormat="1" ht="34.95" customHeight="1" spans="1:5">
      <c r="A274" s="300" t="s">
        <v>556</v>
      </c>
      <c r="B274" s="301" t="s">
        <v>557</v>
      </c>
      <c r="C274" s="425"/>
      <c r="D274" s="425">
        <v>195</v>
      </c>
      <c r="E274" s="208" t="s">
        <v>71</v>
      </c>
    </row>
    <row r="275" s="200" customFormat="1" ht="34.95" customHeight="1" spans="1:5">
      <c r="A275" s="300" t="s">
        <v>558</v>
      </c>
      <c r="B275" s="301" t="s">
        <v>559</v>
      </c>
      <c r="C275" s="425"/>
      <c r="D275" s="425"/>
      <c r="E275" s="208" t="s">
        <v>71</v>
      </c>
    </row>
    <row r="276" s="200" customFormat="1" ht="34.95" customHeight="1" spans="1:5">
      <c r="A276" s="300" t="s">
        <v>560</v>
      </c>
      <c r="B276" s="301" t="s">
        <v>561</v>
      </c>
      <c r="C276" s="425">
        <v>9</v>
      </c>
      <c r="D276" s="425">
        <v>9</v>
      </c>
      <c r="E276" s="208">
        <f>(D276-C276)/C276</f>
        <v>0</v>
      </c>
    </row>
    <row r="277" s="200" customFormat="1" ht="34.95" customHeight="1" spans="1:5">
      <c r="A277" s="300" t="s">
        <v>562</v>
      </c>
      <c r="B277" s="301" t="s">
        <v>563</v>
      </c>
      <c r="C277" s="425"/>
      <c r="D277" s="425"/>
      <c r="E277" s="208" t="s">
        <v>71</v>
      </c>
    </row>
    <row r="278" s="200" customFormat="1" ht="34.95" customHeight="1" spans="1:5">
      <c r="A278" s="300" t="s">
        <v>564</v>
      </c>
      <c r="B278" s="301" t="s">
        <v>565</v>
      </c>
      <c r="C278" s="425"/>
      <c r="D278" s="425"/>
      <c r="E278" s="208" t="s">
        <v>71</v>
      </c>
    </row>
    <row r="279" s="200" customFormat="1" ht="34.95" customHeight="1" spans="1:5">
      <c r="A279" s="300" t="s">
        <v>566</v>
      </c>
      <c r="B279" s="301" t="s">
        <v>567</v>
      </c>
      <c r="C279" s="425"/>
      <c r="D279" s="425"/>
      <c r="E279" s="208" t="s">
        <v>71</v>
      </c>
    </row>
    <row r="280" s="200" customFormat="1" ht="34.95" customHeight="1" spans="1:5">
      <c r="A280" s="300" t="s">
        <v>568</v>
      </c>
      <c r="B280" s="301" t="s">
        <v>569</v>
      </c>
      <c r="C280" s="425">
        <v>2</v>
      </c>
      <c r="D280" s="425">
        <v>74</v>
      </c>
      <c r="E280" s="208">
        <f>(D280-C280)/C280</f>
        <v>36</v>
      </c>
    </row>
    <row r="281" s="200" customFormat="1" ht="34.95" customHeight="1" spans="1:5">
      <c r="A281" s="300" t="s">
        <v>570</v>
      </c>
      <c r="B281" s="301" t="s">
        <v>571</v>
      </c>
      <c r="C281" s="425"/>
      <c r="D281" s="425"/>
      <c r="E281" s="208" t="s">
        <v>71</v>
      </c>
    </row>
    <row r="282" s="200" customFormat="1" ht="34.95" customHeight="1" spans="1:5">
      <c r="A282" s="300" t="s">
        <v>572</v>
      </c>
      <c r="B282" s="301" t="s">
        <v>573</v>
      </c>
      <c r="C282" s="425"/>
      <c r="D282" s="425">
        <v>33</v>
      </c>
      <c r="E282" s="208" t="s">
        <v>71</v>
      </c>
    </row>
    <row r="283" s="200" customFormat="1" ht="34.95" customHeight="1" spans="1:5">
      <c r="A283" s="297" t="s">
        <v>574</v>
      </c>
      <c r="B283" s="298" t="s">
        <v>575</v>
      </c>
      <c r="C283" s="425">
        <f>SUM(C284)</f>
        <v>0</v>
      </c>
      <c r="D283" s="425">
        <f>SUM(D284)</f>
        <v>0</v>
      </c>
      <c r="E283" s="208" t="s">
        <v>71</v>
      </c>
    </row>
    <row r="284" s="200" customFormat="1" ht="34.95" customHeight="1" spans="1:5">
      <c r="A284" s="310" t="s">
        <v>576</v>
      </c>
      <c r="B284" s="301" t="s">
        <v>577</v>
      </c>
      <c r="C284" s="425"/>
      <c r="D284" s="425"/>
      <c r="E284" s="208" t="s">
        <v>71</v>
      </c>
    </row>
    <row r="285" s="200" customFormat="1" ht="34.95" customHeight="1" spans="1:5">
      <c r="A285" s="423">
        <v>204</v>
      </c>
      <c r="B285" s="424" t="s">
        <v>108</v>
      </c>
      <c r="C285" s="425">
        <f>SUM(C286,C289,C300,C307,C315,C324,C340,C350,C360,C368,C374)</f>
        <v>60503</v>
      </c>
      <c r="D285" s="425">
        <f>SUM(D286,D289,D300,D307,D315,D324,D340,D350,D360,D368,D374)</f>
        <v>61708</v>
      </c>
      <c r="E285" s="208">
        <f>(D285-C285)/C285</f>
        <v>0.0199163677834157</v>
      </c>
    </row>
    <row r="286" s="200" customFormat="1" ht="34.95" customHeight="1" spans="1:5">
      <c r="A286" s="297" t="s">
        <v>578</v>
      </c>
      <c r="B286" s="298" t="s">
        <v>579</v>
      </c>
      <c r="C286" s="425">
        <f>SUM(C287:C288)</f>
        <v>0</v>
      </c>
      <c r="D286" s="425">
        <f>SUM(D287:D288)</f>
        <v>0</v>
      </c>
      <c r="E286" s="208" t="s">
        <v>71</v>
      </c>
    </row>
    <row r="287" s="200" customFormat="1" ht="34.95" customHeight="1" spans="1:5">
      <c r="A287" s="300" t="s">
        <v>580</v>
      </c>
      <c r="B287" s="301" t="s">
        <v>581</v>
      </c>
      <c r="C287" s="425"/>
      <c r="D287" s="425"/>
      <c r="E287" s="208" t="s">
        <v>71</v>
      </c>
    </row>
    <row r="288" s="200" customFormat="1" ht="34.95" customHeight="1" spans="1:5">
      <c r="A288" s="300" t="s">
        <v>582</v>
      </c>
      <c r="B288" s="301" t="s">
        <v>583</v>
      </c>
      <c r="C288" s="425"/>
      <c r="D288" s="425"/>
      <c r="E288" s="208" t="s">
        <v>71</v>
      </c>
    </row>
    <row r="289" s="200" customFormat="1" ht="34.95" customHeight="1" spans="1:5">
      <c r="A289" s="297" t="s">
        <v>584</v>
      </c>
      <c r="B289" s="298" t="s">
        <v>585</v>
      </c>
      <c r="C289" s="425">
        <f>SUM(C290:C299)</f>
        <v>57066</v>
      </c>
      <c r="D289" s="425">
        <f>SUM(D290:D299)</f>
        <v>58603</v>
      </c>
      <c r="E289" s="208">
        <f>(D289-C289)/C289</f>
        <v>0.0269337258612834</v>
      </c>
    </row>
    <row r="290" s="200" customFormat="1" ht="34.95" customHeight="1" spans="1:5">
      <c r="A290" s="300" t="s">
        <v>586</v>
      </c>
      <c r="B290" s="301" t="s">
        <v>149</v>
      </c>
      <c r="C290" s="425">
        <v>46588</v>
      </c>
      <c r="D290" s="425">
        <v>53337</v>
      </c>
      <c r="E290" s="208">
        <f>(D290-C290)/C290</f>
        <v>0.144865630634498</v>
      </c>
    </row>
    <row r="291" s="200" customFormat="1" ht="34.95" customHeight="1" spans="1:5">
      <c r="A291" s="300" t="s">
        <v>587</v>
      </c>
      <c r="B291" s="301" t="s">
        <v>151</v>
      </c>
      <c r="C291" s="425">
        <v>4232</v>
      </c>
      <c r="D291" s="425">
        <v>3847</v>
      </c>
      <c r="E291" s="208">
        <f>(D291-C291)/C291</f>
        <v>-0.0909735349716446</v>
      </c>
    </row>
    <row r="292" s="200" customFormat="1" ht="34.95" customHeight="1" spans="1:5">
      <c r="A292" s="300" t="s">
        <v>588</v>
      </c>
      <c r="B292" s="301" t="s">
        <v>153</v>
      </c>
      <c r="C292" s="425"/>
      <c r="D292" s="425"/>
      <c r="E292" s="208" t="s">
        <v>71</v>
      </c>
    </row>
    <row r="293" s="200" customFormat="1" ht="34.95" customHeight="1" spans="1:5">
      <c r="A293" s="300" t="s">
        <v>589</v>
      </c>
      <c r="B293" s="301" t="s">
        <v>250</v>
      </c>
      <c r="C293" s="425">
        <v>4817</v>
      </c>
      <c r="D293" s="425"/>
      <c r="E293" s="208">
        <f>(D293-C293)/C293</f>
        <v>-1</v>
      </c>
    </row>
    <row r="294" s="200" customFormat="1" ht="34.95" customHeight="1" spans="1:5">
      <c r="A294" s="300" t="s">
        <v>590</v>
      </c>
      <c r="B294" s="301" t="s">
        <v>591</v>
      </c>
      <c r="C294" s="425">
        <v>1427</v>
      </c>
      <c r="D294" s="425">
        <v>1381</v>
      </c>
      <c r="E294" s="208">
        <f>(D294-C294)/C294</f>
        <v>-0.0322354590049054</v>
      </c>
    </row>
    <row r="295" s="200" customFormat="1" ht="34.95" customHeight="1" spans="1:5">
      <c r="A295" s="300" t="s">
        <v>592</v>
      </c>
      <c r="B295" s="301" t="s">
        <v>593</v>
      </c>
      <c r="C295" s="425"/>
      <c r="D295" s="425"/>
      <c r="E295" s="208" t="s">
        <v>71</v>
      </c>
    </row>
    <row r="296" s="200" customFormat="1" ht="34.95" customHeight="1" spans="1:5">
      <c r="A296" s="300" t="s">
        <v>594</v>
      </c>
      <c r="B296" s="301" t="s">
        <v>595</v>
      </c>
      <c r="C296" s="425"/>
      <c r="D296" s="425"/>
      <c r="E296" s="208" t="s">
        <v>71</v>
      </c>
    </row>
    <row r="297" s="200" customFormat="1" ht="34.95" customHeight="1" spans="1:5">
      <c r="A297" s="300" t="s">
        <v>596</v>
      </c>
      <c r="B297" s="301" t="s">
        <v>597</v>
      </c>
      <c r="C297" s="425"/>
      <c r="D297" s="425"/>
      <c r="E297" s="208" t="s">
        <v>71</v>
      </c>
    </row>
    <row r="298" s="200" customFormat="1" ht="34.95" customHeight="1" spans="1:5">
      <c r="A298" s="300" t="s">
        <v>598</v>
      </c>
      <c r="B298" s="301" t="s">
        <v>167</v>
      </c>
      <c r="C298" s="425"/>
      <c r="D298" s="425"/>
      <c r="E298" s="208" t="s">
        <v>71</v>
      </c>
    </row>
    <row r="299" s="200" customFormat="1" ht="34.95" customHeight="1" spans="1:5">
      <c r="A299" s="300" t="s">
        <v>599</v>
      </c>
      <c r="B299" s="301" t="s">
        <v>600</v>
      </c>
      <c r="C299" s="425">
        <v>2</v>
      </c>
      <c r="D299" s="425">
        <v>38</v>
      </c>
      <c r="E299" s="208">
        <f>(D299-C299)/C299</f>
        <v>18</v>
      </c>
    </row>
    <row r="300" s="200" customFormat="1" ht="34.95" customHeight="1" spans="1:5">
      <c r="A300" s="297" t="s">
        <v>601</v>
      </c>
      <c r="B300" s="298" t="s">
        <v>602</v>
      </c>
      <c r="C300" s="425">
        <f>SUM(C301:C306)</f>
        <v>0</v>
      </c>
      <c r="D300" s="425">
        <f>SUM(D301:D306)</f>
        <v>0</v>
      </c>
      <c r="E300" s="208" t="s">
        <v>71</v>
      </c>
    </row>
    <row r="301" s="200" customFormat="1" ht="34.95" customHeight="1" spans="1:5">
      <c r="A301" s="300" t="s">
        <v>603</v>
      </c>
      <c r="B301" s="301" t="s">
        <v>149</v>
      </c>
      <c r="C301" s="425"/>
      <c r="D301" s="425"/>
      <c r="E301" s="208" t="s">
        <v>71</v>
      </c>
    </row>
    <row r="302" s="200" customFormat="1" ht="34.95" customHeight="1" spans="1:5">
      <c r="A302" s="300" t="s">
        <v>604</v>
      </c>
      <c r="B302" s="301" t="s">
        <v>151</v>
      </c>
      <c r="C302" s="425"/>
      <c r="D302" s="425"/>
      <c r="E302" s="208" t="s">
        <v>71</v>
      </c>
    </row>
    <row r="303" s="200" customFormat="1" ht="34.95" customHeight="1" spans="1:5">
      <c r="A303" s="300" t="s">
        <v>605</v>
      </c>
      <c r="B303" s="301" t="s">
        <v>153</v>
      </c>
      <c r="C303" s="425"/>
      <c r="D303" s="425"/>
      <c r="E303" s="208" t="s">
        <v>71</v>
      </c>
    </row>
    <row r="304" s="200" customFormat="1" ht="34.95" customHeight="1" spans="1:5">
      <c r="A304" s="300" t="s">
        <v>606</v>
      </c>
      <c r="B304" s="301" t="s">
        <v>607</v>
      </c>
      <c r="C304" s="425"/>
      <c r="D304" s="425"/>
      <c r="E304" s="208" t="s">
        <v>71</v>
      </c>
    </row>
    <row r="305" s="200" customFormat="1" ht="34.95" customHeight="1" spans="1:5">
      <c r="A305" s="300" t="s">
        <v>608</v>
      </c>
      <c r="B305" s="301" t="s">
        <v>167</v>
      </c>
      <c r="C305" s="425"/>
      <c r="D305" s="425"/>
      <c r="E305" s="208" t="s">
        <v>71</v>
      </c>
    </row>
    <row r="306" s="200" customFormat="1" ht="34.95" customHeight="1" spans="1:5">
      <c r="A306" s="300" t="s">
        <v>609</v>
      </c>
      <c r="B306" s="301" t="s">
        <v>610</v>
      </c>
      <c r="C306" s="425"/>
      <c r="D306" s="425"/>
      <c r="E306" s="208" t="s">
        <v>71</v>
      </c>
    </row>
    <row r="307" s="200" customFormat="1" ht="34.95" customHeight="1" spans="1:5">
      <c r="A307" s="297" t="s">
        <v>611</v>
      </c>
      <c r="B307" s="298" t="s">
        <v>612</v>
      </c>
      <c r="C307" s="425">
        <f>SUM(C308:C314)</f>
        <v>636</v>
      </c>
      <c r="D307" s="425">
        <f>SUM(D308:D314)</f>
        <v>572</v>
      </c>
      <c r="E307" s="208">
        <f>(D307-C307)/C307</f>
        <v>-0.10062893081761</v>
      </c>
    </row>
    <row r="308" s="200" customFormat="1" ht="34.95" customHeight="1" spans="1:5">
      <c r="A308" s="300" t="s">
        <v>613</v>
      </c>
      <c r="B308" s="301" t="s">
        <v>149</v>
      </c>
      <c r="C308" s="425">
        <v>636</v>
      </c>
      <c r="D308" s="425">
        <v>572</v>
      </c>
      <c r="E308" s="208">
        <f>(D308-C308)/C308</f>
        <v>-0.10062893081761</v>
      </c>
    </row>
    <row r="309" s="200" customFormat="1" ht="34.95" customHeight="1" spans="1:5">
      <c r="A309" s="300" t="s">
        <v>614</v>
      </c>
      <c r="B309" s="301" t="s">
        <v>151</v>
      </c>
      <c r="C309" s="425"/>
      <c r="D309" s="425"/>
      <c r="E309" s="208" t="s">
        <v>71</v>
      </c>
    </row>
    <row r="310" s="200" customFormat="1" ht="34.95" customHeight="1" spans="1:5">
      <c r="A310" s="300" t="s">
        <v>615</v>
      </c>
      <c r="B310" s="301" t="s">
        <v>153</v>
      </c>
      <c r="C310" s="425"/>
      <c r="D310" s="425"/>
      <c r="E310" s="208" t="s">
        <v>71</v>
      </c>
    </row>
    <row r="311" s="200" customFormat="1" ht="34.95" customHeight="1" spans="1:5">
      <c r="A311" s="300" t="s">
        <v>616</v>
      </c>
      <c r="B311" s="301" t="s">
        <v>617</v>
      </c>
      <c r="C311" s="425"/>
      <c r="D311" s="425"/>
      <c r="E311" s="208" t="s">
        <v>71</v>
      </c>
    </row>
    <row r="312" s="200" customFormat="1" ht="34.95" customHeight="1" spans="1:5">
      <c r="A312" s="300" t="s">
        <v>618</v>
      </c>
      <c r="B312" s="301" t="s">
        <v>619</v>
      </c>
      <c r="C312" s="425"/>
      <c r="D312" s="425"/>
      <c r="E312" s="208" t="s">
        <v>71</v>
      </c>
    </row>
    <row r="313" s="200" customFormat="1" ht="34.95" customHeight="1" spans="1:5">
      <c r="A313" s="300" t="s">
        <v>620</v>
      </c>
      <c r="B313" s="301" t="s">
        <v>167</v>
      </c>
      <c r="C313" s="425"/>
      <c r="D313" s="425"/>
      <c r="E313" s="208" t="s">
        <v>71</v>
      </c>
    </row>
    <row r="314" s="200" customFormat="1" ht="34.95" customHeight="1" spans="1:5">
      <c r="A314" s="300" t="s">
        <v>621</v>
      </c>
      <c r="B314" s="301" t="s">
        <v>622</v>
      </c>
      <c r="C314" s="425"/>
      <c r="D314" s="425"/>
      <c r="E314" s="208" t="s">
        <v>71</v>
      </c>
    </row>
    <row r="315" s="200" customFormat="1" ht="34.95" customHeight="1" spans="1:5">
      <c r="A315" s="297" t="s">
        <v>623</v>
      </c>
      <c r="B315" s="298" t="s">
        <v>624</v>
      </c>
      <c r="C315" s="425">
        <f>SUM(C316:C323)</f>
        <v>1175</v>
      </c>
      <c r="D315" s="425">
        <f>SUM(D316:D323)</f>
        <v>736</v>
      </c>
      <c r="E315" s="208">
        <f>(D315-C315)/C315</f>
        <v>-0.373617021276596</v>
      </c>
    </row>
    <row r="316" s="200" customFormat="1" ht="34.95" customHeight="1" spans="1:5">
      <c r="A316" s="300" t="s">
        <v>625</v>
      </c>
      <c r="B316" s="301" t="s">
        <v>149</v>
      </c>
      <c r="C316" s="425">
        <v>1175</v>
      </c>
      <c r="D316" s="425">
        <v>736</v>
      </c>
      <c r="E316" s="208">
        <f>(D316-C316)/C316</f>
        <v>-0.373617021276596</v>
      </c>
    </row>
    <row r="317" s="200" customFormat="1" ht="34.95" customHeight="1" spans="1:5">
      <c r="A317" s="300" t="s">
        <v>626</v>
      </c>
      <c r="B317" s="301" t="s">
        <v>151</v>
      </c>
      <c r="C317" s="425"/>
      <c r="D317" s="425"/>
      <c r="E317" s="208" t="s">
        <v>71</v>
      </c>
    </row>
    <row r="318" s="200" customFormat="1" ht="34.95" customHeight="1" spans="1:5">
      <c r="A318" s="300" t="s">
        <v>627</v>
      </c>
      <c r="B318" s="301" t="s">
        <v>153</v>
      </c>
      <c r="C318" s="425"/>
      <c r="D318" s="425"/>
      <c r="E318" s="208" t="s">
        <v>71</v>
      </c>
    </row>
    <row r="319" s="200" customFormat="1" ht="34.95" customHeight="1" spans="1:5">
      <c r="A319" s="300" t="s">
        <v>628</v>
      </c>
      <c r="B319" s="301" t="s">
        <v>629</v>
      </c>
      <c r="C319" s="425"/>
      <c r="D319" s="425"/>
      <c r="E319" s="208" t="s">
        <v>71</v>
      </c>
    </row>
    <row r="320" s="200" customFormat="1" ht="34.95" customHeight="1" spans="1:5">
      <c r="A320" s="300" t="s">
        <v>630</v>
      </c>
      <c r="B320" s="301" t="s">
        <v>631</v>
      </c>
      <c r="C320" s="425"/>
      <c r="D320" s="425"/>
      <c r="E320" s="208" t="s">
        <v>71</v>
      </c>
    </row>
    <row r="321" s="200" customFormat="1" ht="34.95" customHeight="1" spans="1:5">
      <c r="A321" s="300" t="s">
        <v>632</v>
      </c>
      <c r="B321" s="301" t="s">
        <v>633</v>
      </c>
      <c r="C321" s="425"/>
      <c r="D321" s="425"/>
      <c r="E321" s="208" t="s">
        <v>71</v>
      </c>
    </row>
    <row r="322" s="200" customFormat="1" ht="34.95" customHeight="1" spans="1:5">
      <c r="A322" s="300" t="s">
        <v>634</v>
      </c>
      <c r="B322" s="301" t="s">
        <v>167</v>
      </c>
      <c r="C322" s="425"/>
      <c r="D322" s="425"/>
      <c r="E322" s="208" t="s">
        <v>71</v>
      </c>
    </row>
    <row r="323" s="200" customFormat="1" ht="34.95" customHeight="1" spans="1:5">
      <c r="A323" s="300" t="s">
        <v>635</v>
      </c>
      <c r="B323" s="301" t="s">
        <v>636</v>
      </c>
      <c r="C323" s="425"/>
      <c r="D323" s="425"/>
      <c r="E323" s="208" t="s">
        <v>71</v>
      </c>
    </row>
    <row r="324" s="200" customFormat="1" ht="34.95" customHeight="1" spans="1:5">
      <c r="A324" s="297" t="s">
        <v>637</v>
      </c>
      <c r="B324" s="298" t="s">
        <v>638</v>
      </c>
      <c r="C324" s="425">
        <f>SUM(C325:C339)</f>
        <v>1621</v>
      </c>
      <c r="D324" s="425">
        <f>SUM(D325:D339)</f>
        <v>1793</v>
      </c>
      <c r="E324" s="208">
        <f>(D324-C324)/C324</f>
        <v>0.10610734114744</v>
      </c>
    </row>
    <row r="325" s="200" customFormat="1" ht="34.95" customHeight="1" spans="1:5">
      <c r="A325" s="300" t="s">
        <v>639</v>
      </c>
      <c r="B325" s="301" t="s">
        <v>149</v>
      </c>
      <c r="C325" s="425">
        <v>1482</v>
      </c>
      <c r="D325" s="425">
        <v>1454</v>
      </c>
      <c r="E325" s="208">
        <f>(D325-C325)/C325</f>
        <v>-0.0188933873144399</v>
      </c>
    </row>
    <row r="326" s="200" customFormat="1" ht="34.95" customHeight="1" spans="1:5">
      <c r="A326" s="300" t="s">
        <v>640</v>
      </c>
      <c r="B326" s="301" t="s">
        <v>151</v>
      </c>
      <c r="C326" s="425">
        <v>1</v>
      </c>
      <c r="D326" s="425">
        <v>1</v>
      </c>
      <c r="E326" s="208">
        <f>(D326-C326)/C326</f>
        <v>0</v>
      </c>
    </row>
    <row r="327" s="200" customFormat="1" ht="34.95" customHeight="1" spans="1:5">
      <c r="A327" s="300" t="s">
        <v>641</v>
      </c>
      <c r="B327" s="301" t="s">
        <v>153</v>
      </c>
      <c r="C327" s="425"/>
      <c r="D327" s="425"/>
      <c r="E327" s="208" t="s">
        <v>71</v>
      </c>
    </row>
    <row r="328" s="200" customFormat="1" ht="34.95" customHeight="1" spans="1:5">
      <c r="A328" s="300" t="s">
        <v>642</v>
      </c>
      <c r="B328" s="301" t="s">
        <v>643</v>
      </c>
      <c r="C328" s="425">
        <v>12</v>
      </c>
      <c r="D328" s="425">
        <v>72</v>
      </c>
      <c r="E328" s="208">
        <f>(D328-C328)/C328</f>
        <v>5</v>
      </c>
    </row>
    <row r="329" s="200" customFormat="1" ht="34.95" customHeight="1" spans="1:5">
      <c r="A329" s="300" t="s">
        <v>644</v>
      </c>
      <c r="B329" s="301" t="s">
        <v>645</v>
      </c>
      <c r="C329" s="425">
        <v>1</v>
      </c>
      <c r="D329" s="425">
        <v>1</v>
      </c>
      <c r="E329" s="208">
        <f>(D329-C329)/C329</f>
        <v>0</v>
      </c>
    </row>
    <row r="330" s="200" customFormat="1" ht="34.95" customHeight="1" spans="1:5">
      <c r="A330" s="431" t="s">
        <v>646</v>
      </c>
      <c r="B330" s="301" t="s">
        <v>647</v>
      </c>
      <c r="C330" s="425"/>
      <c r="D330" s="425"/>
      <c r="E330" s="208" t="s">
        <v>71</v>
      </c>
    </row>
    <row r="331" s="200" customFormat="1" ht="34.95" customHeight="1" spans="1:5">
      <c r="A331" s="431" t="s">
        <v>648</v>
      </c>
      <c r="B331" s="301" t="s">
        <v>649</v>
      </c>
      <c r="C331" s="425">
        <v>28</v>
      </c>
      <c r="D331" s="425">
        <v>17</v>
      </c>
      <c r="E331" s="208">
        <f>(D331-C331)/C331</f>
        <v>-0.392857142857143</v>
      </c>
    </row>
    <row r="332" s="200" customFormat="1" ht="34.95" customHeight="1" spans="1:5">
      <c r="A332" s="300" t="s">
        <v>650</v>
      </c>
      <c r="B332" s="301" t="s">
        <v>651</v>
      </c>
      <c r="C332" s="425"/>
      <c r="D332" s="425"/>
      <c r="E332" s="208" t="s">
        <v>71</v>
      </c>
    </row>
    <row r="333" s="200" customFormat="1" ht="34.95" customHeight="1" spans="1:5">
      <c r="A333" s="300" t="s">
        <v>652</v>
      </c>
      <c r="B333" s="301" t="s">
        <v>653</v>
      </c>
      <c r="C333" s="425"/>
      <c r="D333" s="425"/>
      <c r="E333" s="208" t="s">
        <v>71</v>
      </c>
    </row>
    <row r="334" s="200" customFormat="1" ht="34.95" customHeight="1" spans="1:5">
      <c r="A334" s="300" t="s">
        <v>654</v>
      </c>
      <c r="B334" s="301" t="s">
        <v>655</v>
      </c>
      <c r="C334" s="425"/>
      <c r="D334" s="425">
        <v>63</v>
      </c>
      <c r="E334" s="208" t="s">
        <v>71</v>
      </c>
    </row>
    <row r="335" s="200" customFormat="1" ht="34.95" customHeight="1" spans="1:5">
      <c r="A335" s="300" t="s">
        <v>656</v>
      </c>
      <c r="B335" s="301" t="s">
        <v>657</v>
      </c>
      <c r="C335" s="425"/>
      <c r="D335" s="425"/>
      <c r="E335" s="208" t="s">
        <v>71</v>
      </c>
    </row>
    <row r="336" s="200" customFormat="1" ht="34.95" customHeight="1" spans="1:5">
      <c r="A336" s="300" t="s">
        <v>658</v>
      </c>
      <c r="B336" s="301" t="s">
        <v>659</v>
      </c>
      <c r="C336" s="425">
        <v>42</v>
      </c>
      <c r="D336" s="425">
        <v>69</v>
      </c>
      <c r="E336" s="208">
        <f>(D336-C336)/C336</f>
        <v>0.642857142857143</v>
      </c>
    </row>
    <row r="337" s="200" customFormat="1" ht="34.95" customHeight="1" spans="1:5">
      <c r="A337" s="300" t="s">
        <v>660</v>
      </c>
      <c r="B337" s="301" t="s">
        <v>250</v>
      </c>
      <c r="C337" s="425"/>
      <c r="D337" s="425"/>
      <c r="E337" s="208" t="s">
        <v>71</v>
      </c>
    </row>
    <row r="338" s="200" customFormat="1" ht="34.95" customHeight="1" spans="1:5">
      <c r="A338" s="300" t="s">
        <v>661</v>
      </c>
      <c r="B338" s="301" t="s">
        <v>167</v>
      </c>
      <c r="C338" s="425"/>
      <c r="D338" s="425"/>
      <c r="E338" s="208" t="s">
        <v>71</v>
      </c>
    </row>
    <row r="339" s="200" customFormat="1" ht="34.95" customHeight="1" spans="1:5">
      <c r="A339" s="300" t="s">
        <v>662</v>
      </c>
      <c r="B339" s="301" t="s">
        <v>663</v>
      </c>
      <c r="C339" s="425">
        <v>55</v>
      </c>
      <c r="D339" s="425">
        <v>116</v>
      </c>
      <c r="E339" s="208">
        <f>(D339-C339)/C339</f>
        <v>1.10909090909091</v>
      </c>
    </row>
    <row r="340" s="200" customFormat="1" ht="34.95" customHeight="1" spans="1:5">
      <c r="A340" s="297" t="s">
        <v>664</v>
      </c>
      <c r="B340" s="298" t="s">
        <v>665</v>
      </c>
      <c r="C340" s="425">
        <f>SUM(C341:C349)</f>
        <v>0</v>
      </c>
      <c r="D340" s="425">
        <f>SUM(D341:D349)</f>
        <v>0</v>
      </c>
      <c r="E340" s="208" t="s">
        <v>71</v>
      </c>
    </row>
    <row r="341" s="200" customFormat="1" ht="34.95" customHeight="1" spans="1:5">
      <c r="A341" s="300" t="s">
        <v>666</v>
      </c>
      <c r="B341" s="301" t="s">
        <v>149</v>
      </c>
      <c r="C341" s="425"/>
      <c r="D341" s="425"/>
      <c r="E341" s="208" t="s">
        <v>71</v>
      </c>
    </row>
    <row r="342" s="200" customFormat="1" ht="34.95" customHeight="1" spans="1:5">
      <c r="A342" s="300" t="s">
        <v>667</v>
      </c>
      <c r="B342" s="301" t="s">
        <v>151</v>
      </c>
      <c r="C342" s="425"/>
      <c r="D342" s="425"/>
      <c r="E342" s="208" t="s">
        <v>71</v>
      </c>
    </row>
    <row r="343" s="200" customFormat="1" ht="34.95" customHeight="1" spans="1:5">
      <c r="A343" s="300" t="s">
        <v>668</v>
      </c>
      <c r="B343" s="301" t="s">
        <v>153</v>
      </c>
      <c r="C343" s="425"/>
      <c r="D343" s="425"/>
      <c r="E343" s="208" t="s">
        <v>71</v>
      </c>
    </row>
    <row r="344" s="200" customFormat="1" ht="34.95" customHeight="1" spans="1:5">
      <c r="A344" s="300" t="s">
        <v>669</v>
      </c>
      <c r="B344" s="301" t="s">
        <v>670</v>
      </c>
      <c r="C344" s="425"/>
      <c r="D344" s="425"/>
      <c r="E344" s="208" t="s">
        <v>71</v>
      </c>
    </row>
    <row r="345" s="200" customFormat="1" ht="34.95" customHeight="1" spans="1:5">
      <c r="A345" s="300" t="s">
        <v>671</v>
      </c>
      <c r="B345" s="301" t="s">
        <v>672</v>
      </c>
      <c r="C345" s="425"/>
      <c r="D345" s="425"/>
      <c r="E345" s="208" t="s">
        <v>71</v>
      </c>
    </row>
    <row r="346" s="200" customFormat="1" ht="34.95" customHeight="1" spans="1:5">
      <c r="A346" s="300" t="s">
        <v>673</v>
      </c>
      <c r="B346" s="301" t="s">
        <v>674</v>
      </c>
      <c r="C346" s="425"/>
      <c r="D346" s="425"/>
      <c r="E346" s="208" t="s">
        <v>71</v>
      </c>
    </row>
    <row r="347" s="200" customFormat="1" ht="34.95" customHeight="1" spans="1:5">
      <c r="A347" s="300" t="s">
        <v>675</v>
      </c>
      <c r="B347" s="301" t="s">
        <v>250</v>
      </c>
      <c r="C347" s="425"/>
      <c r="D347" s="425"/>
      <c r="E347" s="208" t="s">
        <v>71</v>
      </c>
    </row>
    <row r="348" s="200" customFormat="1" ht="34.95" customHeight="1" spans="1:5">
      <c r="A348" s="300" t="s">
        <v>676</v>
      </c>
      <c r="B348" s="301" t="s">
        <v>167</v>
      </c>
      <c r="C348" s="425"/>
      <c r="D348" s="425"/>
      <c r="E348" s="208" t="s">
        <v>71</v>
      </c>
    </row>
    <row r="349" s="200" customFormat="1" ht="34.95" customHeight="1" spans="1:5">
      <c r="A349" s="300" t="s">
        <v>677</v>
      </c>
      <c r="B349" s="301" t="s">
        <v>678</v>
      </c>
      <c r="C349" s="425"/>
      <c r="D349" s="425"/>
      <c r="E349" s="208" t="s">
        <v>71</v>
      </c>
    </row>
    <row r="350" s="200" customFormat="1" ht="34.95" customHeight="1" spans="1:5">
      <c r="A350" s="297" t="s">
        <v>679</v>
      </c>
      <c r="B350" s="298" t="s">
        <v>680</v>
      </c>
      <c r="C350" s="425">
        <f>SUM(C351:C359)</f>
        <v>0</v>
      </c>
      <c r="D350" s="425">
        <f>SUM(D351:D359)</f>
        <v>0</v>
      </c>
      <c r="E350" s="208" t="s">
        <v>71</v>
      </c>
    </row>
    <row r="351" s="200" customFormat="1" ht="34.95" customHeight="1" spans="1:5">
      <c r="A351" s="300" t="s">
        <v>681</v>
      </c>
      <c r="B351" s="301" t="s">
        <v>149</v>
      </c>
      <c r="C351" s="425"/>
      <c r="D351" s="425"/>
      <c r="E351" s="208" t="s">
        <v>71</v>
      </c>
    </row>
    <row r="352" s="200" customFormat="1" ht="34.95" customHeight="1" spans="1:5">
      <c r="A352" s="300" t="s">
        <v>682</v>
      </c>
      <c r="B352" s="301" t="s">
        <v>151</v>
      </c>
      <c r="C352" s="425"/>
      <c r="D352" s="425"/>
      <c r="E352" s="208" t="s">
        <v>71</v>
      </c>
    </row>
    <row r="353" s="200" customFormat="1" ht="34.95" customHeight="1" spans="1:5">
      <c r="A353" s="300" t="s">
        <v>683</v>
      </c>
      <c r="B353" s="301" t="s">
        <v>153</v>
      </c>
      <c r="C353" s="425"/>
      <c r="D353" s="425"/>
      <c r="E353" s="208" t="s">
        <v>71</v>
      </c>
    </row>
    <row r="354" s="200" customFormat="1" ht="34.95" customHeight="1" spans="1:5">
      <c r="A354" s="300" t="s">
        <v>684</v>
      </c>
      <c r="B354" s="301" t="s">
        <v>685</v>
      </c>
      <c r="C354" s="425"/>
      <c r="D354" s="425"/>
      <c r="E354" s="208" t="s">
        <v>71</v>
      </c>
    </row>
    <row r="355" s="200" customFormat="1" ht="34.95" customHeight="1" spans="1:5">
      <c r="A355" s="300" t="s">
        <v>686</v>
      </c>
      <c r="B355" s="301" t="s">
        <v>687</v>
      </c>
      <c r="C355" s="425"/>
      <c r="D355" s="425"/>
      <c r="E355" s="208" t="s">
        <v>71</v>
      </c>
    </row>
    <row r="356" s="200" customFormat="1" ht="34.95" customHeight="1" spans="1:5">
      <c r="A356" s="300" t="s">
        <v>688</v>
      </c>
      <c r="B356" s="301" t="s">
        <v>689</v>
      </c>
      <c r="C356" s="425"/>
      <c r="D356" s="425"/>
      <c r="E356" s="208" t="s">
        <v>71</v>
      </c>
    </row>
    <row r="357" s="200" customFormat="1" ht="34.95" customHeight="1" spans="1:5">
      <c r="A357" s="300" t="s">
        <v>690</v>
      </c>
      <c r="B357" s="301" t="s">
        <v>250</v>
      </c>
      <c r="C357" s="425"/>
      <c r="D357" s="425"/>
      <c r="E357" s="208" t="s">
        <v>71</v>
      </c>
    </row>
    <row r="358" s="200" customFormat="1" ht="34.95" customHeight="1" spans="1:5">
      <c r="A358" s="300" t="s">
        <v>691</v>
      </c>
      <c r="B358" s="301" t="s">
        <v>167</v>
      </c>
      <c r="C358" s="425"/>
      <c r="D358" s="425"/>
      <c r="E358" s="208" t="s">
        <v>71</v>
      </c>
    </row>
    <row r="359" s="200" customFormat="1" ht="34.95" customHeight="1" spans="1:5">
      <c r="A359" s="300" t="s">
        <v>692</v>
      </c>
      <c r="B359" s="301" t="s">
        <v>693</v>
      </c>
      <c r="C359" s="425"/>
      <c r="D359" s="425"/>
      <c r="E359" s="208" t="s">
        <v>71</v>
      </c>
    </row>
    <row r="360" s="200" customFormat="1" ht="34.95" customHeight="1" spans="1:5">
      <c r="A360" s="297" t="s">
        <v>694</v>
      </c>
      <c r="B360" s="298" t="s">
        <v>695</v>
      </c>
      <c r="C360" s="425">
        <f>SUM(C361:C367)</f>
        <v>0</v>
      </c>
      <c r="D360" s="425">
        <f>SUM(D361:D367)</f>
        <v>0</v>
      </c>
      <c r="E360" s="208" t="s">
        <v>71</v>
      </c>
    </row>
    <row r="361" s="200" customFormat="1" ht="34.95" customHeight="1" spans="1:5">
      <c r="A361" s="300" t="s">
        <v>696</v>
      </c>
      <c r="B361" s="301" t="s">
        <v>149</v>
      </c>
      <c r="C361" s="425"/>
      <c r="D361" s="425"/>
      <c r="E361" s="208" t="s">
        <v>71</v>
      </c>
    </row>
    <row r="362" s="200" customFormat="1" ht="34.95" customHeight="1" spans="1:5">
      <c r="A362" s="300" t="s">
        <v>697</v>
      </c>
      <c r="B362" s="301" t="s">
        <v>151</v>
      </c>
      <c r="C362" s="425"/>
      <c r="D362" s="425"/>
      <c r="E362" s="208" t="s">
        <v>71</v>
      </c>
    </row>
    <row r="363" s="200" customFormat="1" ht="34.95" customHeight="1" spans="1:5">
      <c r="A363" s="300" t="s">
        <v>698</v>
      </c>
      <c r="B363" s="301" t="s">
        <v>153</v>
      </c>
      <c r="C363" s="425"/>
      <c r="D363" s="425"/>
      <c r="E363" s="208" t="s">
        <v>71</v>
      </c>
    </row>
    <row r="364" s="200" customFormat="1" ht="34.95" customHeight="1" spans="1:5">
      <c r="A364" s="300" t="s">
        <v>699</v>
      </c>
      <c r="B364" s="301" t="s">
        <v>700</v>
      </c>
      <c r="C364" s="425"/>
      <c r="D364" s="425"/>
      <c r="E364" s="208" t="s">
        <v>71</v>
      </c>
    </row>
    <row r="365" s="200" customFormat="1" ht="34.95" customHeight="1" spans="1:5">
      <c r="A365" s="300" t="s">
        <v>701</v>
      </c>
      <c r="B365" s="301" t="s">
        <v>702</v>
      </c>
      <c r="C365" s="425"/>
      <c r="D365" s="425"/>
      <c r="E365" s="208" t="s">
        <v>71</v>
      </c>
    </row>
    <row r="366" s="200" customFormat="1" ht="34.95" customHeight="1" spans="1:5">
      <c r="A366" s="300" t="s">
        <v>703</v>
      </c>
      <c r="B366" s="301" t="s">
        <v>167</v>
      </c>
      <c r="C366" s="425"/>
      <c r="D366" s="425"/>
      <c r="E366" s="208" t="s">
        <v>71</v>
      </c>
    </row>
    <row r="367" s="200" customFormat="1" ht="34.95" customHeight="1" spans="1:5">
      <c r="A367" s="300" t="s">
        <v>704</v>
      </c>
      <c r="B367" s="301" t="s">
        <v>705</v>
      </c>
      <c r="C367" s="425"/>
      <c r="D367" s="425"/>
      <c r="E367" s="208" t="s">
        <v>71</v>
      </c>
    </row>
    <row r="368" s="200" customFormat="1" ht="34.95" customHeight="1" spans="1:5">
      <c r="A368" s="297" t="s">
        <v>706</v>
      </c>
      <c r="B368" s="298" t="s">
        <v>707</v>
      </c>
      <c r="C368" s="425">
        <f>SUM(C369:C373)</f>
        <v>0</v>
      </c>
      <c r="D368" s="425">
        <f>SUM(D369:D373)</f>
        <v>0</v>
      </c>
      <c r="E368" s="208" t="s">
        <v>71</v>
      </c>
    </row>
    <row r="369" s="200" customFormat="1" ht="34.95" customHeight="1" spans="1:5">
      <c r="A369" s="300" t="s">
        <v>708</v>
      </c>
      <c r="B369" s="301" t="s">
        <v>149</v>
      </c>
      <c r="C369" s="425"/>
      <c r="D369" s="425"/>
      <c r="E369" s="208" t="s">
        <v>71</v>
      </c>
    </row>
    <row r="370" s="200" customFormat="1" ht="34.95" customHeight="1" spans="1:5">
      <c r="A370" s="300" t="s">
        <v>709</v>
      </c>
      <c r="B370" s="301" t="s">
        <v>151</v>
      </c>
      <c r="C370" s="425"/>
      <c r="D370" s="425"/>
      <c r="E370" s="208" t="s">
        <v>71</v>
      </c>
    </row>
    <row r="371" s="200" customFormat="1" ht="34.95" customHeight="1" spans="1:5">
      <c r="A371" s="300" t="s">
        <v>710</v>
      </c>
      <c r="B371" s="301" t="s">
        <v>250</v>
      </c>
      <c r="C371" s="425"/>
      <c r="D371" s="425"/>
      <c r="E371" s="208" t="s">
        <v>71</v>
      </c>
    </row>
    <row r="372" s="200" customFormat="1" ht="34.95" customHeight="1" spans="1:5">
      <c r="A372" s="300" t="s">
        <v>711</v>
      </c>
      <c r="B372" s="301" t="s">
        <v>712</v>
      </c>
      <c r="C372" s="425"/>
      <c r="D372" s="425"/>
      <c r="E372" s="208" t="s">
        <v>71</v>
      </c>
    </row>
    <row r="373" s="200" customFormat="1" ht="34.95" customHeight="1" spans="1:5">
      <c r="A373" s="300" t="s">
        <v>713</v>
      </c>
      <c r="B373" s="301" t="s">
        <v>714</v>
      </c>
      <c r="C373" s="425"/>
      <c r="D373" s="425"/>
      <c r="E373" s="208" t="s">
        <v>71</v>
      </c>
    </row>
    <row r="374" s="200" customFormat="1" ht="34.95" customHeight="1" spans="1:5">
      <c r="A374" s="297" t="s">
        <v>715</v>
      </c>
      <c r="B374" s="298" t="s">
        <v>716</v>
      </c>
      <c r="C374" s="425">
        <f>SUM(C375:C376)</f>
        <v>5</v>
      </c>
      <c r="D374" s="425">
        <f>SUM(D375:D376)</f>
        <v>4</v>
      </c>
      <c r="E374" s="208">
        <f>(D374-C374)/C374</f>
        <v>-0.2</v>
      </c>
    </row>
    <row r="375" s="200" customFormat="1" ht="34.95" customHeight="1" spans="1:5">
      <c r="A375" s="300">
        <v>2049902</v>
      </c>
      <c r="B375" s="301" t="s">
        <v>717</v>
      </c>
      <c r="C375" s="425"/>
      <c r="D375" s="425"/>
      <c r="E375" s="208" t="s">
        <v>71</v>
      </c>
    </row>
    <row r="376" s="200" customFormat="1" ht="34.95" customHeight="1" spans="1:5">
      <c r="A376" s="310" t="s">
        <v>718</v>
      </c>
      <c r="B376" s="301" t="s">
        <v>719</v>
      </c>
      <c r="C376" s="425">
        <v>5</v>
      </c>
      <c r="D376" s="425">
        <v>4</v>
      </c>
      <c r="E376" s="208">
        <f>(D376-C376)/C376</f>
        <v>-0.2</v>
      </c>
    </row>
    <row r="377" s="200" customFormat="1" ht="34.95" customHeight="1" spans="1:5">
      <c r="A377" s="423">
        <v>205</v>
      </c>
      <c r="B377" s="424" t="s">
        <v>109</v>
      </c>
      <c r="C377" s="425">
        <f>SUM(C378,C383,C392,C398,C404,C408,C412,C416,C422,C429)</f>
        <v>165496</v>
      </c>
      <c r="D377" s="425">
        <f>SUM(D378,D383,D392,D398,D404,D408,D412,D416,D422,D429)</f>
        <v>170681</v>
      </c>
      <c r="E377" s="208">
        <f>(D377-C377)/C377</f>
        <v>0.0313300623580026</v>
      </c>
    </row>
    <row r="378" s="200" customFormat="1" ht="34.95" customHeight="1" spans="1:5">
      <c r="A378" s="297" t="s">
        <v>720</v>
      </c>
      <c r="B378" s="298" t="s">
        <v>721</v>
      </c>
      <c r="C378" s="425">
        <f>SUM(C379:C382)</f>
        <v>2274</v>
      </c>
      <c r="D378" s="425">
        <f>SUM(D379:D382)</f>
        <v>2113</v>
      </c>
      <c r="E378" s="208">
        <f>(D378-C378)/C378</f>
        <v>-0.0708003518029903</v>
      </c>
    </row>
    <row r="379" s="200" customFormat="1" ht="34.95" customHeight="1" spans="1:5">
      <c r="A379" s="300" t="s">
        <v>722</v>
      </c>
      <c r="B379" s="301" t="s">
        <v>149</v>
      </c>
      <c r="C379" s="425">
        <v>2000</v>
      </c>
      <c r="D379" s="425">
        <v>1883</v>
      </c>
      <c r="E379" s="208">
        <f>(D379-C379)/C379</f>
        <v>-0.0585</v>
      </c>
    </row>
    <row r="380" s="200" customFormat="1" ht="34.95" customHeight="1" spans="1:5">
      <c r="A380" s="300" t="s">
        <v>723</v>
      </c>
      <c r="B380" s="301" t="s">
        <v>151</v>
      </c>
      <c r="C380" s="425"/>
      <c r="D380" s="425"/>
      <c r="E380" s="208" t="s">
        <v>71</v>
      </c>
    </row>
    <row r="381" s="200" customFormat="1" ht="34.95" customHeight="1" spans="1:5">
      <c r="A381" s="300" t="s">
        <v>724</v>
      </c>
      <c r="B381" s="301" t="s">
        <v>153</v>
      </c>
      <c r="C381" s="425"/>
      <c r="D381" s="425"/>
      <c r="E381" s="208" t="s">
        <v>71</v>
      </c>
    </row>
    <row r="382" s="200" customFormat="1" ht="34.95" customHeight="1" spans="1:5">
      <c r="A382" s="300" t="s">
        <v>725</v>
      </c>
      <c r="B382" s="301" t="s">
        <v>726</v>
      </c>
      <c r="C382" s="425">
        <v>274</v>
      </c>
      <c r="D382" s="425">
        <v>230</v>
      </c>
      <c r="E382" s="208">
        <f t="shared" ref="E382:E388" si="0">(D382-C382)/C382</f>
        <v>-0.160583941605839</v>
      </c>
    </row>
    <row r="383" s="200" customFormat="1" ht="34.95" customHeight="1" spans="1:5">
      <c r="A383" s="297" t="s">
        <v>727</v>
      </c>
      <c r="B383" s="298" t="s">
        <v>728</v>
      </c>
      <c r="C383" s="425">
        <f>SUM(C384:C391)</f>
        <v>151227</v>
      </c>
      <c r="D383" s="425">
        <f>SUM(D384:D391)</f>
        <v>156079</v>
      </c>
      <c r="E383" s="208">
        <f t="shared" si="0"/>
        <v>0.0320842177653461</v>
      </c>
    </row>
    <row r="384" s="200" customFormat="1" ht="34.95" customHeight="1" spans="1:5">
      <c r="A384" s="300" t="s">
        <v>729</v>
      </c>
      <c r="B384" s="301" t="s">
        <v>730</v>
      </c>
      <c r="C384" s="425">
        <v>14891</v>
      </c>
      <c r="D384" s="425">
        <v>16460</v>
      </c>
      <c r="E384" s="208">
        <f t="shared" si="0"/>
        <v>0.10536565710832</v>
      </c>
    </row>
    <row r="385" s="200" customFormat="1" ht="34.95" customHeight="1" spans="1:5">
      <c r="A385" s="300" t="s">
        <v>731</v>
      </c>
      <c r="B385" s="301" t="s">
        <v>732</v>
      </c>
      <c r="C385" s="425">
        <v>82097</v>
      </c>
      <c r="D385" s="425">
        <v>87301</v>
      </c>
      <c r="E385" s="208">
        <f t="shared" si="0"/>
        <v>0.0633884307587366</v>
      </c>
    </row>
    <row r="386" s="200" customFormat="1" ht="34.95" customHeight="1" spans="1:5">
      <c r="A386" s="300" t="s">
        <v>733</v>
      </c>
      <c r="B386" s="301" t="s">
        <v>734</v>
      </c>
      <c r="C386" s="425">
        <v>39624</v>
      </c>
      <c r="D386" s="425">
        <v>37274</v>
      </c>
      <c r="E386" s="208">
        <f t="shared" si="0"/>
        <v>-0.0593074904098526</v>
      </c>
    </row>
    <row r="387" s="200" customFormat="1" ht="34.95" customHeight="1" spans="1:5">
      <c r="A387" s="300" t="s">
        <v>735</v>
      </c>
      <c r="B387" s="301" t="s">
        <v>736</v>
      </c>
      <c r="C387" s="425">
        <v>14514</v>
      </c>
      <c r="D387" s="425">
        <v>15044</v>
      </c>
      <c r="E387" s="208">
        <f t="shared" si="0"/>
        <v>0.0365164668595839</v>
      </c>
    </row>
    <row r="388" s="200" customFormat="1" ht="34.95" customHeight="1" spans="1:5">
      <c r="A388" s="300" t="s">
        <v>737</v>
      </c>
      <c r="B388" s="301" t="s">
        <v>738</v>
      </c>
      <c r="C388" s="425">
        <v>19</v>
      </c>
      <c r="D388" s="425"/>
      <c r="E388" s="208">
        <f t="shared" si="0"/>
        <v>-1</v>
      </c>
    </row>
    <row r="389" s="200" customFormat="1" ht="34.95" customHeight="1" spans="1:5">
      <c r="A389" s="300" t="s">
        <v>739</v>
      </c>
      <c r="B389" s="301" t="s">
        <v>740</v>
      </c>
      <c r="C389" s="425"/>
      <c r="D389" s="425"/>
      <c r="E389" s="208" t="s">
        <v>71</v>
      </c>
    </row>
    <row r="390" s="200" customFormat="1" ht="34.95" customHeight="1" spans="1:5">
      <c r="A390" s="300" t="s">
        <v>741</v>
      </c>
      <c r="B390" s="301" t="s">
        <v>742</v>
      </c>
      <c r="C390" s="425"/>
      <c r="D390" s="425"/>
      <c r="E390" s="208" t="s">
        <v>71</v>
      </c>
    </row>
    <row r="391" s="200" customFormat="1" ht="34.95" customHeight="1" spans="1:5">
      <c r="A391" s="300" t="s">
        <v>743</v>
      </c>
      <c r="B391" s="301" t="s">
        <v>744</v>
      </c>
      <c r="C391" s="425">
        <v>82</v>
      </c>
      <c r="D391" s="425"/>
      <c r="E391" s="208">
        <f>(D391-C391)/C391</f>
        <v>-1</v>
      </c>
    </row>
    <row r="392" s="200" customFormat="1" ht="34.95" customHeight="1" spans="1:5">
      <c r="A392" s="297" t="s">
        <v>745</v>
      </c>
      <c r="B392" s="298" t="s">
        <v>746</v>
      </c>
      <c r="C392" s="425">
        <f>SUM(C393:C397)</f>
        <v>4052</v>
      </c>
      <c r="D392" s="425">
        <f>SUM(D393:D397)</f>
        <v>5054</v>
      </c>
      <c r="E392" s="208">
        <f>(D392-C392)/C392</f>
        <v>0.247285291214215</v>
      </c>
    </row>
    <row r="393" s="200" customFormat="1" ht="34.95" customHeight="1" spans="1:5">
      <c r="A393" s="300" t="s">
        <v>747</v>
      </c>
      <c r="B393" s="301" t="s">
        <v>748</v>
      </c>
      <c r="C393" s="425"/>
      <c r="D393" s="425"/>
      <c r="E393" s="208" t="s">
        <v>71</v>
      </c>
    </row>
    <row r="394" s="200" customFormat="1" ht="34.95" customHeight="1" spans="1:5">
      <c r="A394" s="300" t="s">
        <v>749</v>
      </c>
      <c r="B394" s="301" t="s">
        <v>750</v>
      </c>
      <c r="C394" s="425">
        <v>4052</v>
      </c>
      <c r="D394" s="425">
        <v>5054</v>
      </c>
      <c r="E394" s="208">
        <f>(D394-C394)/C394</f>
        <v>0.247285291214215</v>
      </c>
    </row>
    <row r="395" s="200" customFormat="1" ht="34.95" customHeight="1" spans="1:5">
      <c r="A395" s="300" t="s">
        <v>751</v>
      </c>
      <c r="B395" s="301" t="s">
        <v>752</v>
      </c>
      <c r="C395" s="425"/>
      <c r="D395" s="425"/>
      <c r="E395" s="208" t="s">
        <v>71</v>
      </c>
    </row>
    <row r="396" s="200" customFormat="1" ht="34.95" customHeight="1" spans="1:5">
      <c r="A396" s="300" t="s">
        <v>753</v>
      </c>
      <c r="B396" s="301" t="s">
        <v>754</v>
      </c>
      <c r="C396" s="425"/>
      <c r="D396" s="425"/>
      <c r="E396" s="208" t="s">
        <v>71</v>
      </c>
    </row>
    <row r="397" s="200" customFormat="1" ht="34.95" customHeight="1" spans="1:5">
      <c r="A397" s="300" t="s">
        <v>755</v>
      </c>
      <c r="B397" s="301" t="s">
        <v>756</v>
      </c>
      <c r="C397" s="425"/>
      <c r="D397" s="425"/>
      <c r="E397" s="208" t="s">
        <v>71</v>
      </c>
    </row>
    <row r="398" s="200" customFormat="1" ht="34.95" customHeight="1" spans="1:5">
      <c r="A398" s="297" t="s">
        <v>757</v>
      </c>
      <c r="B398" s="298" t="s">
        <v>758</v>
      </c>
      <c r="C398" s="425">
        <f>SUM(C399:C403)</f>
        <v>0</v>
      </c>
      <c r="D398" s="425">
        <f>SUM(D399:D403)</f>
        <v>0</v>
      </c>
      <c r="E398" s="208" t="s">
        <v>71</v>
      </c>
    </row>
    <row r="399" s="200" customFormat="1" ht="34.95" customHeight="1" spans="1:5">
      <c r="A399" s="300" t="s">
        <v>759</v>
      </c>
      <c r="B399" s="301" t="s">
        <v>760</v>
      </c>
      <c r="C399" s="425"/>
      <c r="D399" s="425"/>
      <c r="E399" s="208" t="s">
        <v>71</v>
      </c>
    </row>
    <row r="400" s="200" customFormat="1" ht="34.95" customHeight="1" spans="1:5">
      <c r="A400" s="300" t="s">
        <v>761</v>
      </c>
      <c r="B400" s="301" t="s">
        <v>762</v>
      </c>
      <c r="C400" s="425"/>
      <c r="D400" s="425"/>
      <c r="E400" s="208" t="s">
        <v>71</v>
      </c>
    </row>
    <row r="401" s="200" customFormat="1" ht="34.95" customHeight="1" spans="1:5">
      <c r="A401" s="300" t="s">
        <v>763</v>
      </c>
      <c r="B401" s="301" t="s">
        <v>764</v>
      </c>
      <c r="C401" s="425"/>
      <c r="D401" s="425"/>
      <c r="E401" s="208" t="s">
        <v>71</v>
      </c>
    </row>
    <row r="402" s="200" customFormat="1" ht="34.95" customHeight="1" spans="1:5">
      <c r="A402" s="300" t="s">
        <v>765</v>
      </c>
      <c r="B402" s="301" t="s">
        <v>766</v>
      </c>
      <c r="C402" s="425"/>
      <c r="D402" s="425"/>
      <c r="E402" s="208" t="s">
        <v>71</v>
      </c>
    </row>
    <row r="403" s="200" customFormat="1" ht="34.95" customHeight="1" spans="1:5">
      <c r="A403" s="300" t="s">
        <v>767</v>
      </c>
      <c r="B403" s="301" t="s">
        <v>768</v>
      </c>
      <c r="C403" s="425"/>
      <c r="D403" s="425"/>
      <c r="E403" s="208" t="s">
        <v>71</v>
      </c>
    </row>
    <row r="404" s="200" customFormat="1" ht="34.95" customHeight="1" spans="1:5">
      <c r="A404" s="297" t="s">
        <v>769</v>
      </c>
      <c r="B404" s="298" t="s">
        <v>770</v>
      </c>
      <c r="C404" s="425">
        <f>SUM(C405:C407)</f>
        <v>0</v>
      </c>
      <c r="D404" s="425">
        <f>SUM(D405:D407)</f>
        <v>0</v>
      </c>
      <c r="E404" s="208" t="s">
        <v>71</v>
      </c>
    </row>
    <row r="405" s="200" customFormat="1" ht="34.95" customHeight="1" spans="1:5">
      <c r="A405" s="300" t="s">
        <v>771</v>
      </c>
      <c r="B405" s="301" t="s">
        <v>772</v>
      </c>
      <c r="C405" s="425"/>
      <c r="D405" s="425"/>
      <c r="E405" s="208" t="s">
        <v>71</v>
      </c>
    </row>
    <row r="406" s="200" customFormat="1" ht="34.95" customHeight="1" spans="1:5">
      <c r="A406" s="300" t="s">
        <v>773</v>
      </c>
      <c r="B406" s="301" t="s">
        <v>774</v>
      </c>
      <c r="C406" s="425"/>
      <c r="D406" s="425"/>
      <c r="E406" s="208" t="s">
        <v>71</v>
      </c>
    </row>
    <row r="407" s="200" customFormat="1" ht="34.95" customHeight="1" spans="1:5">
      <c r="A407" s="300" t="s">
        <v>775</v>
      </c>
      <c r="B407" s="301" t="s">
        <v>776</v>
      </c>
      <c r="C407" s="425"/>
      <c r="D407" s="425"/>
      <c r="E407" s="208" t="s">
        <v>71</v>
      </c>
    </row>
    <row r="408" s="200" customFormat="1" ht="34.95" customHeight="1" spans="1:5">
      <c r="A408" s="297" t="s">
        <v>777</v>
      </c>
      <c r="B408" s="298" t="s">
        <v>778</v>
      </c>
      <c r="C408" s="425">
        <f>SUM(C409:C411)</f>
        <v>0</v>
      </c>
      <c r="D408" s="425">
        <f>SUM(D409:D411)</f>
        <v>0</v>
      </c>
      <c r="E408" s="208" t="s">
        <v>71</v>
      </c>
    </row>
    <row r="409" s="200" customFormat="1" ht="34.95" customHeight="1" spans="1:5">
      <c r="A409" s="300" t="s">
        <v>779</v>
      </c>
      <c r="B409" s="301" t="s">
        <v>780</v>
      </c>
      <c r="C409" s="425"/>
      <c r="D409" s="425"/>
      <c r="E409" s="208" t="s">
        <v>71</v>
      </c>
    </row>
    <row r="410" s="200" customFormat="1" ht="34.95" customHeight="1" spans="1:5">
      <c r="A410" s="300" t="s">
        <v>781</v>
      </c>
      <c r="B410" s="301" t="s">
        <v>782</v>
      </c>
      <c r="C410" s="425"/>
      <c r="D410" s="425"/>
      <c r="E410" s="208" t="s">
        <v>71</v>
      </c>
    </row>
    <row r="411" s="200" customFormat="1" ht="34.95" customHeight="1" spans="1:5">
      <c r="A411" s="300" t="s">
        <v>783</v>
      </c>
      <c r="B411" s="301" t="s">
        <v>784</v>
      </c>
      <c r="C411" s="425"/>
      <c r="D411" s="425"/>
      <c r="E411" s="208" t="s">
        <v>71</v>
      </c>
    </row>
    <row r="412" s="200" customFormat="1" ht="34.95" customHeight="1" spans="1:5">
      <c r="A412" s="297" t="s">
        <v>785</v>
      </c>
      <c r="B412" s="298" t="s">
        <v>786</v>
      </c>
      <c r="C412" s="425">
        <f>SUM(C413:C415)</f>
        <v>996</v>
      </c>
      <c r="D412" s="425">
        <f>SUM(D413:D415)</f>
        <v>818</v>
      </c>
      <c r="E412" s="208">
        <f>(D412-C412)/C412</f>
        <v>-0.178714859437751</v>
      </c>
    </row>
    <row r="413" s="200" customFormat="1" ht="34.95" customHeight="1" spans="1:5">
      <c r="A413" s="300" t="s">
        <v>787</v>
      </c>
      <c r="B413" s="301" t="s">
        <v>788</v>
      </c>
      <c r="C413" s="425">
        <v>996</v>
      </c>
      <c r="D413" s="425">
        <v>818</v>
      </c>
      <c r="E413" s="208">
        <f>(D413-C413)/C413</f>
        <v>-0.178714859437751</v>
      </c>
    </row>
    <row r="414" s="200" customFormat="1" ht="34.95" customHeight="1" spans="1:5">
      <c r="A414" s="300" t="s">
        <v>789</v>
      </c>
      <c r="B414" s="301" t="s">
        <v>790</v>
      </c>
      <c r="C414" s="425"/>
      <c r="D414" s="425"/>
      <c r="E414" s="208" t="s">
        <v>71</v>
      </c>
    </row>
    <row r="415" s="200" customFormat="1" ht="34.95" customHeight="1" spans="1:5">
      <c r="A415" s="300" t="s">
        <v>791</v>
      </c>
      <c r="B415" s="301" t="s">
        <v>792</v>
      </c>
      <c r="C415" s="425"/>
      <c r="D415" s="425"/>
      <c r="E415" s="208" t="s">
        <v>71</v>
      </c>
    </row>
    <row r="416" s="200" customFormat="1" ht="34.95" customHeight="1" spans="1:5">
      <c r="A416" s="297" t="s">
        <v>793</v>
      </c>
      <c r="B416" s="298" t="s">
        <v>794</v>
      </c>
      <c r="C416" s="425">
        <f>SUM(C417:C421)</f>
        <v>739</v>
      </c>
      <c r="D416" s="425">
        <f>SUM(D417:D421)</f>
        <v>748</v>
      </c>
      <c r="E416" s="208">
        <f>(D416-C416)/C416</f>
        <v>0.0121786197564276</v>
      </c>
    </row>
    <row r="417" s="200" customFormat="1" ht="34.95" customHeight="1" spans="1:5">
      <c r="A417" s="300" t="s">
        <v>795</v>
      </c>
      <c r="B417" s="301" t="s">
        <v>796</v>
      </c>
      <c r="C417" s="425">
        <v>739</v>
      </c>
      <c r="D417" s="425">
        <v>748</v>
      </c>
      <c r="E417" s="208">
        <f>(D417-C417)/C417</f>
        <v>0.0121786197564276</v>
      </c>
    </row>
    <row r="418" s="200" customFormat="1" ht="34.95" customHeight="1" spans="1:5">
      <c r="A418" s="300" t="s">
        <v>797</v>
      </c>
      <c r="B418" s="301" t="s">
        <v>798</v>
      </c>
      <c r="C418" s="425"/>
      <c r="D418" s="425"/>
      <c r="E418" s="208" t="s">
        <v>71</v>
      </c>
    </row>
    <row r="419" s="200" customFormat="1" ht="34.95" customHeight="1" spans="1:5">
      <c r="A419" s="300" t="s">
        <v>799</v>
      </c>
      <c r="B419" s="301" t="s">
        <v>800</v>
      </c>
      <c r="C419" s="425"/>
      <c r="D419" s="425"/>
      <c r="E419" s="208" t="s">
        <v>71</v>
      </c>
    </row>
    <row r="420" s="200" customFormat="1" ht="34.95" customHeight="1" spans="1:5">
      <c r="A420" s="300" t="s">
        <v>801</v>
      </c>
      <c r="B420" s="301" t="s">
        <v>802</v>
      </c>
      <c r="C420" s="425"/>
      <c r="D420" s="425"/>
      <c r="E420" s="208" t="s">
        <v>71</v>
      </c>
    </row>
    <row r="421" s="200" customFormat="1" ht="34.95" customHeight="1" spans="1:5">
      <c r="A421" s="300" t="s">
        <v>803</v>
      </c>
      <c r="B421" s="301" t="s">
        <v>804</v>
      </c>
      <c r="C421" s="425"/>
      <c r="D421" s="425"/>
      <c r="E421" s="208" t="s">
        <v>71</v>
      </c>
    </row>
    <row r="422" s="200" customFormat="1" ht="34.95" customHeight="1" spans="1:5">
      <c r="A422" s="297" t="s">
        <v>805</v>
      </c>
      <c r="B422" s="298" t="s">
        <v>806</v>
      </c>
      <c r="C422" s="425">
        <f>SUM(C423:C428)</f>
        <v>3608</v>
      </c>
      <c r="D422" s="425">
        <f>SUM(D423:D428)</f>
        <v>2815</v>
      </c>
      <c r="E422" s="208">
        <f>(D422-C422)/C422</f>
        <v>-0.219789356984479</v>
      </c>
    </row>
    <row r="423" s="200" customFormat="1" ht="34.95" customHeight="1" spans="1:5">
      <c r="A423" s="300" t="s">
        <v>807</v>
      </c>
      <c r="B423" s="301" t="s">
        <v>808</v>
      </c>
      <c r="C423" s="425"/>
      <c r="D423" s="425"/>
      <c r="E423" s="208" t="s">
        <v>71</v>
      </c>
    </row>
    <row r="424" s="200" customFormat="1" ht="34.95" customHeight="1" spans="1:5">
      <c r="A424" s="300" t="s">
        <v>809</v>
      </c>
      <c r="B424" s="301" t="s">
        <v>810</v>
      </c>
      <c r="C424" s="425"/>
      <c r="D424" s="425"/>
      <c r="E424" s="208" t="s">
        <v>71</v>
      </c>
    </row>
    <row r="425" s="200" customFormat="1" ht="34.95" customHeight="1" spans="1:5">
      <c r="A425" s="300" t="s">
        <v>811</v>
      </c>
      <c r="B425" s="301" t="s">
        <v>812</v>
      </c>
      <c r="C425" s="425"/>
      <c r="D425" s="425"/>
      <c r="E425" s="208" t="s">
        <v>71</v>
      </c>
    </row>
    <row r="426" s="200" customFormat="1" ht="34.95" customHeight="1" spans="1:5">
      <c r="A426" s="300" t="s">
        <v>813</v>
      </c>
      <c r="B426" s="301" t="s">
        <v>814</v>
      </c>
      <c r="C426" s="425"/>
      <c r="D426" s="425"/>
      <c r="E426" s="208" t="s">
        <v>71</v>
      </c>
    </row>
    <row r="427" s="200" customFormat="1" ht="34.95" customHeight="1" spans="1:5">
      <c r="A427" s="300" t="s">
        <v>815</v>
      </c>
      <c r="B427" s="301" t="s">
        <v>816</v>
      </c>
      <c r="C427" s="425"/>
      <c r="D427" s="425"/>
      <c r="E427" s="208" t="s">
        <v>71</v>
      </c>
    </row>
    <row r="428" s="200" customFormat="1" ht="34.95" customHeight="1" spans="1:5">
      <c r="A428" s="300" t="s">
        <v>817</v>
      </c>
      <c r="B428" s="301" t="s">
        <v>818</v>
      </c>
      <c r="C428" s="425">
        <v>3608</v>
      </c>
      <c r="D428" s="425">
        <v>2815</v>
      </c>
      <c r="E428" s="208">
        <f t="shared" ref="E428:E434" si="1">(D428-C428)/C428</f>
        <v>-0.219789356984479</v>
      </c>
    </row>
    <row r="429" s="200" customFormat="1" ht="34.95" customHeight="1" spans="1:5">
      <c r="A429" s="297" t="s">
        <v>819</v>
      </c>
      <c r="B429" s="298" t="s">
        <v>820</v>
      </c>
      <c r="C429" s="425">
        <f>SUM(C430)</f>
        <v>2600</v>
      </c>
      <c r="D429" s="425">
        <f>SUM(D430)</f>
        <v>3054</v>
      </c>
      <c r="E429" s="208">
        <f t="shared" si="1"/>
        <v>0.174615384615385</v>
      </c>
    </row>
    <row r="430" s="200" customFormat="1" ht="34.95" customHeight="1" spans="1:5">
      <c r="A430" s="310">
        <v>2059999</v>
      </c>
      <c r="B430" s="301" t="s">
        <v>821</v>
      </c>
      <c r="C430" s="425">
        <v>2600</v>
      </c>
      <c r="D430" s="425">
        <v>3054</v>
      </c>
      <c r="E430" s="208">
        <f t="shared" si="1"/>
        <v>0.174615384615385</v>
      </c>
    </row>
    <row r="431" s="200" customFormat="1" ht="34.95" customHeight="1" spans="1:5">
      <c r="A431" s="423">
        <v>206</v>
      </c>
      <c r="B431" s="424" t="s">
        <v>110</v>
      </c>
      <c r="C431" s="425">
        <f>SUM(C432,C437,C446,C452,C457,C462,C467,C474,C478,C482)</f>
        <v>928</v>
      </c>
      <c r="D431" s="425">
        <f>SUM(D432,D437,D446,D452,D457,D462,D467,D474,D478,D482)</f>
        <v>879</v>
      </c>
      <c r="E431" s="208">
        <f t="shared" si="1"/>
        <v>-0.052801724137931</v>
      </c>
    </row>
    <row r="432" s="200" customFormat="1" ht="34.95" customHeight="1" spans="1:5">
      <c r="A432" s="297" t="s">
        <v>822</v>
      </c>
      <c r="B432" s="298" t="s">
        <v>823</v>
      </c>
      <c r="C432" s="425">
        <f>SUM(C433:C436)</f>
        <v>457</v>
      </c>
      <c r="D432" s="425">
        <f>SUM(D433:D436)</f>
        <v>475</v>
      </c>
      <c r="E432" s="208">
        <f t="shared" si="1"/>
        <v>0.0393873085339169</v>
      </c>
    </row>
    <row r="433" s="200" customFormat="1" ht="34.95" customHeight="1" spans="1:5">
      <c r="A433" s="300" t="s">
        <v>824</v>
      </c>
      <c r="B433" s="301" t="s">
        <v>149</v>
      </c>
      <c r="C433" s="425">
        <v>451</v>
      </c>
      <c r="D433" s="425">
        <v>470</v>
      </c>
      <c r="E433" s="208">
        <f t="shared" si="1"/>
        <v>0.0421286031042129</v>
      </c>
    </row>
    <row r="434" s="200" customFormat="1" ht="34.95" customHeight="1" spans="1:5">
      <c r="A434" s="300" t="s">
        <v>825</v>
      </c>
      <c r="B434" s="301" t="s">
        <v>151</v>
      </c>
      <c r="C434" s="425">
        <v>6</v>
      </c>
      <c r="D434" s="425">
        <v>5</v>
      </c>
      <c r="E434" s="208">
        <f t="shared" si="1"/>
        <v>-0.166666666666667</v>
      </c>
    </row>
    <row r="435" s="200" customFormat="1" ht="34.95" customHeight="1" spans="1:5">
      <c r="A435" s="300" t="s">
        <v>826</v>
      </c>
      <c r="B435" s="301" t="s">
        <v>153</v>
      </c>
      <c r="C435" s="425"/>
      <c r="D435" s="425"/>
      <c r="E435" s="208" t="s">
        <v>71</v>
      </c>
    </row>
    <row r="436" s="200" customFormat="1" ht="34.95" customHeight="1" spans="1:5">
      <c r="A436" s="300" t="s">
        <v>827</v>
      </c>
      <c r="B436" s="301" t="s">
        <v>828</v>
      </c>
      <c r="C436" s="425"/>
      <c r="D436" s="425"/>
      <c r="E436" s="208" t="s">
        <v>71</v>
      </c>
    </row>
    <row r="437" s="200" customFormat="1" ht="34.95" customHeight="1" spans="1:5">
      <c r="A437" s="297" t="s">
        <v>829</v>
      </c>
      <c r="B437" s="298" t="s">
        <v>830</v>
      </c>
      <c r="C437" s="425">
        <f>SUM(C438:C445)</f>
        <v>0</v>
      </c>
      <c r="D437" s="425">
        <f>SUM(D438:D445)</f>
        <v>0</v>
      </c>
      <c r="E437" s="208" t="s">
        <v>71</v>
      </c>
    </row>
    <row r="438" s="200" customFormat="1" ht="34.95" customHeight="1" spans="1:5">
      <c r="A438" s="300" t="s">
        <v>831</v>
      </c>
      <c r="B438" s="301" t="s">
        <v>832</v>
      </c>
      <c r="C438" s="425"/>
      <c r="D438" s="425"/>
      <c r="E438" s="208" t="s">
        <v>71</v>
      </c>
    </row>
    <row r="439" s="200" customFormat="1" ht="34.95" customHeight="1" spans="1:5">
      <c r="A439" s="300" t="s">
        <v>833</v>
      </c>
      <c r="B439" s="301" t="s">
        <v>834</v>
      </c>
      <c r="C439" s="425"/>
      <c r="D439" s="425"/>
      <c r="E439" s="208" t="s">
        <v>71</v>
      </c>
    </row>
    <row r="440" s="200" customFormat="1" ht="34.95" customHeight="1" spans="1:5">
      <c r="A440" s="300" t="s">
        <v>835</v>
      </c>
      <c r="B440" s="301" t="s">
        <v>836</v>
      </c>
      <c r="C440" s="425"/>
      <c r="D440" s="425"/>
      <c r="E440" s="208" t="s">
        <v>71</v>
      </c>
    </row>
    <row r="441" s="200" customFormat="1" ht="34.95" customHeight="1" spans="1:5">
      <c r="A441" s="300" t="s">
        <v>837</v>
      </c>
      <c r="B441" s="301" t="s">
        <v>838</v>
      </c>
      <c r="C441" s="425"/>
      <c r="D441" s="425"/>
      <c r="E441" s="208" t="s">
        <v>71</v>
      </c>
    </row>
    <row r="442" s="200" customFormat="1" ht="34.95" customHeight="1" spans="1:5">
      <c r="A442" s="300" t="s">
        <v>839</v>
      </c>
      <c r="B442" s="301" t="s">
        <v>840</v>
      </c>
      <c r="C442" s="425"/>
      <c r="D442" s="425"/>
      <c r="E442" s="208" t="s">
        <v>71</v>
      </c>
    </row>
    <row r="443" s="200" customFormat="1" ht="34.95" customHeight="1" spans="1:5">
      <c r="A443" s="300" t="s">
        <v>841</v>
      </c>
      <c r="B443" s="301" t="s">
        <v>842</v>
      </c>
      <c r="C443" s="425"/>
      <c r="D443" s="425"/>
      <c r="E443" s="208" t="s">
        <v>71</v>
      </c>
    </row>
    <row r="444" s="200" customFormat="1" ht="34.95" customHeight="1" spans="1:5">
      <c r="A444" s="429">
        <v>2060208</v>
      </c>
      <c r="B444" s="432" t="s">
        <v>843</v>
      </c>
      <c r="C444" s="425"/>
      <c r="D444" s="425"/>
      <c r="E444" s="208" t="s">
        <v>71</v>
      </c>
    </row>
    <row r="445" s="200" customFormat="1" ht="34.95" customHeight="1" spans="1:5">
      <c r="A445" s="300" t="s">
        <v>844</v>
      </c>
      <c r="B445" s="301" t="s">
        <v>845</v>
      </c>
      <c r="C445" s="425"/>
      <c r="D445" s="425"/>
      <c r="E445" s="208" t="s">
        <v>71</v>
      </c>
    </row>
    <row r="446" s="200" customFormat="1" ht="34.95" customHeight="1" spans="1:5">
      <c r="A446" s="297" t="s">
        <v>846</v>
      </c>
      <c r="B446" s="298" t="s">
        <v>847</v>
      </c>
      <c r="C446" s="425">
        <f>SUM(C447:C451)</f>
        <v>0</v>
      </c>
      <c r="D446" s="425">
        <f>SUM(D447:D451)</f>
        <v>0</v>
      </c>
      <c r="E446" s="208" t="s">
        <v>71</v>
      </c>
    </row>
    <row r="447" s="200" customFormat="1" ht="34.95" customHeight="1" spans="1:5">
      <c r="A447" s="300" t="s">
        <v>848</v>
      </c>
      <c r="B447" s="301" t="s">
        <v>832</v>
      </c>
      <c r="C447" s="425"/>
      <c r="D447" s="425"/>
      <c r="E447" s="208" t="s">
        <v>71</v>
      </c>
    </row>
    <row r="448" s="200" customFormat="1" ht="34.95" customHeight="1" spans="1:5">
      <c r="A448" s="300" t="s">
        <v>849</v>
      </c>
      <c r="B448" s="301" t="s">
        <v>850</v>
      </c>
      <c r="C448" s="425"/>
      <c r="D448" s="425"/>
      <c r="E448" s="208" t="s">
        <v>71</v>
      </c>
    </row>
    <row r="449" s="200" customFormat="1" ht="34.95" customHeight="1" spans="1:5">
      <c r="A449" s="300" t="s">
        <v>851</v>
      </c>
      <c r="B449" s="301" t="s">
        <v>852</v>
      </c>
      <c r="C449" s="425"/>
      <c r="D449" s="425"/>
      <c r="E449" s="208" t="s">
        <v>71</v>
      </c>
    </row>
    <row r="450" s="200" customFormat="1" ht="34.95" customHeight="1" spans="1:5">
      <c r="A450" s="300" t="s">
        <v>853</v>
      </c>
      <c r="B450" s="301" t="s">
        <v>854</v>
      </c>
      <c r="C450" s="425"/>
      <c r="D450" s="425"/>
      <c r="E450" s="208" t="s">
        <v>71</v>
      </c>
    </row>
    <row r="451" s="200" customFormat="1" ht="34.95" customHeight="1" spans="1:5">
      <c r="A451" s="300" t="s">
        <v>855</v>
      </c>
      <c r="B451" s="301" t="s">
        <v>856</v>
      </c>
      <c r="C451" s="425"/>
      <c r="D451" s="425"/>
      <c r="E451" s="208" t="s">
        <v>71</v>
      </c>
    </row>
    <row r="452" s="200" customFormat="1" ht="34.95" customHeight="1" spans="1:5">
      <c r="A452" s="297" t="s">
        <v>857</v>
      </c>
      <c r="B452" s="298" t="s">
        <v>858</v>
      </c>
      <c r="C452" s="425">
        <f>SUM(C453:C456)</f>
        <v>335</v>
      </c>
      <c r="D452" s="425">
        <f>SUM(D453:D456)</f>
        <v>228</v>
      </c>
      <c r="E452" s="208">
        <f>(D452-C452)/C452</f>
        <v>-0.319402985074627</v>
      </c>
    </row>
    <row r="453" s="200" customFormat="1" ht="34.95" customHeight="1" spans="1:5">
      <c r="A453" s="300" t="s">
        <v>859</v>
      </c>
      <c r="B453" s="301" t="s">
        <v>832</v>
      </c>
      <c r="C453" s="425"/>
      <c r="D453" s="425"/>
      <c r="E453" s="208" t="s">
        <v>71</v>
      </c>
    </row>
    <row r="454" s="200" customFormat="1" ht="34.95" customHeight="1" spans="1:5">
      <c r="A454" s="300" t="s">
        <v>860</v>
      </c>
      <c r="B454" s="301" t="s">
        <v>861</v>
      </c>
      <c r="C454" s="425">
        <v>335</v>
      </c>
      <c r="D454" s="425">
        <v>222</v>
      </c>
      <c r="E454" s="208">
        <f>(D454-C454)/C454</f>
        <v>-0.337313432835821</v>
      </c>
    </row>
    <row r="455" s="200" customFormat="1" ht="34.95" customHeight="1" spans="1:5">
      <c r="A455" s="433">
        <v>2060405</v>
      </c>
      <c r="B455" s="301" t="s">
        <v>862</v>
      </c>
      <c r="C455" s="425"/>
      <c r="D455" s="425"/>
      <c r="E455" s="208" t="s">
        <v>71</v>
      </c>
    </row>
    <row r="456" s="200" customFormat="1" ht="34.95" customHeight="1" spans="1:5">
      <c r="A456" s="300" t="s">
        <v>863</v>
      </c>
      <c r="B456" s="301" t="s">
        <v>864</v>
      </c>
      <c r="C456" s="425"/>
      <c r="D456" s="425">
        <v>6</v>
      </c>
      <c r="E456" s="208" t="s">
        <v>71</v>
      </c>
    </row>
    <row r="457" s="200" customFormat="1" ht="34.95" customHeight="1" spans="1:5">
      <c r="A457" s="297" t="s">
        <v>865</v>
      </c>
      <c r="B457" s="298" t="s">
        <v>866</v>
      </c>
      <c r="C457" s="425">
        <f>SUM(C458:C461)</f>
        <v>0</v>
      </c>
      <c r="D457" s="425">
        <f>SUM(D458:D461)</f>
        <v>0</v>
      </c>
      <c r="E457" s="208" t="s">
        <v>71</v>
      </c>
    </row>
    <row r="458" s="200" customFormat="1" ht="34.95" customHeight="1" spans="1:5">
      <c r="A458" s="300" t="s">
        <v>867</v>
      </c>
      <c r="B458" s="301" t="s">
        <v>832</v>
      </c>
      <c r="C458" s="425"/>
      <c r="D458" s="425"/>
      <c r="E458" s="208" t="s">
        <v>71</v>
      </c>
    </row>
    <row r="459" s="200" customFormat="1" ht="34.95" customHeight="1" spans="1:5">
      <c r="A459" s="300" t="s">
        <v>868</v>
      </c>
      <c r="B459" s="301" t="s">
        <v>869</v>
      </c>
      <c r="C459" s="425"/>
      <c r="D459" s="425"/>
      <c r="E459" s="208" t="s">
        <v>71</v>
      </c>
    </row>
    <row r="460" s="200" customFormat="1" ht="34.95" customHeight="1" spans="1:5">
      <c r="A460" s="300" t="s">
        <v>870</v>
      </c>
      <c r="B460" s="301" t="s">
        <v>871</v>
      </c>
      <c r="C460" s="425"/>
      <c r="D460" s="425"/>
      <c r="E460" s="208" t="s">
        <v>71</v>
      </c>
    </row>
    <row r="461" s="200" customFormat="1" ht="34.95" customHeight="1" spans="1:5">
      <c r="A461" s="300" t="s">
        <v>872</v>
      </c>
      <c r="B461" s="301" t="s">
        <v>873</v>
      </c>
      <c r="C461" s="425"/>
      <c r="D461" s="425"/>
      <c r="E461" s="208" t="s">
        <v>71</v>
      </c>
    </row>
    <row r="462" s="200" customFormat="1" ht="34.95" customHeight="1" spans="1:5">
      <c r="A462" s="297" t="s">
        <v>874</v>
      </c>
      <c r="B462" s="298" t="s">
        <v>875</v>
      </c>
      <c r="C462" s="425">
        <f>SUM(C463:C466)</f>
        <v>0</v>
      </c>
      <c r="D462" s="425">
        <f>SUM(D463:D466)</f>
        <v>0</v>
      </c>
      <c r="E462" s="208" t="s">
        <v>71</v>
      </c>
    </row>
    <row r="463" s="200" customFormat="1" ht="34.95" customHeight="1" spans="1:5">
      <c r="A463" s="300" t="s">
        <v>876</v>
      </c>
      <c r="B463" s="301" t="s">
        <v>877</v>
      </c>
      <c r="C463" s="425"/>
      <c r="D463" s="425"/>
      <c r="E463" s="208" t="s">
        <v>71</v>
      </c>
    </row>
    <row r="464" s="200" customFormat="1" ht="34.95" customHeight="1" spans="1:5">
      <c r="A464" s="300" t="s">
        <v>878</v>
      </c>
      <c r="B464" s="301" t="s">
        <v>879</v>
      </c>
      <c r="C464" s="425"/>
      <c r="D464" s="425"/>
      <c r="E464" s="208" t="s">
        <v>71</v>
      </c>
    </row>
    <row r="465" s="200" customFormat="1" ht="34.95" customHeight="1" spans="1:5">
      <c r="A465" s="300" t="s">
        <v>880</v>
      </c>
      <c r="B465" s="301" t="s">
        <v>881</v>
      </c>
      <c r="C465" s="425"/>
      <c r="D465" s="425"/>
      <c r="E465" s="208" t="s">
        <v>71</v>
      </c>
    </row>
    <row r="466" s="200" customFormat="1" ht="34.95" customHeight="1" spans="1:5">
      <c r="A466" s="300" t="s">
        <v>882</v>
      </c>
      <c r="B466" s="301" t="s">
        <v>883</v>
      </c>
      <c r="C466" s="425"/>
      <c r="D466" s="425"/>
      <c r="E466" s="208" t="s">
        <v>71</v>
      </c>
    </row>
    <row r="467" s="200" customFormat="1" ht="34.95" customHeight="1" spans="1:5">
      <c r="A467" s="297" t="s">
        <v>884</v>
      </c>
      <c r="B467" s="298" t="s">
        <v>885</v>
      </c>
      <c r="C467" s="425">
        <f>SUM(C468:C473)</f>
        <v>136</v>
      </c>
      <c r="D467" s="425">
        <f>SUM(D468:D473)</f>
        <v>176</v>
      </c>
      <c r="E467" s="208">
        <f>(D467-C467)/C467</f>
        <v>0.294117647058824</v>
      </c>
    </row>
    <row r="468" s="200" customFormat="1" ht="34.95" customHeight="1" spans="1:5">
      <c r="A468" s="300" t="s">
        <v>886</v>
      </c>
      <c r="B468" s="301" t="s">
        <v>832</v>
      </c>
      <c r="C468" s="425">
        <v>101</v>
      </c>
      <c r="D468" s="425">
        <v>123</v>
      </c>
      <c r="E468" s="208">
        <f>(D468-C468)/C468</f>
        <v>0.217821782178218</v>
      </c>
    </row>
    <row r="469" s="200" customFormat="1" ht="34.95" customHeight="1" spans="1:5">
      <c r="A469" s="300" t="s">
        <v>887</v>
      </c>
      <c r="B469" s="301" t="s">
        <v>888</v>
      </c>
      <c r="C469" s="425">
        <v>35</v>
      </c>
      <c r="D469" s="425">
        <v>48</v>
      </c>
      <c r="E469" s="208">
        <f>(D469-C469)/C469</f>
        <v>0.371428571428571</v>
      </c>
    </row>
    <row r="470" s="200" customFormat="1" ht="34.95" customHeight="1" spans="1:5">
      <c r="A470" s="300" t="s">
        <v>889</v>
      </c>
      <c r="B470" s="301" t="s">
        <v>890</v>
      </c>
      <c r="C470" s="425"/>
      <c r="D470" s="425"/>
      <c r="E470" s="208" t="s">
        <v>71</v>
      </c>
    </row>
    <row r="471" s="200" customFormat="1" ht="34.95" customHeight="1" spans="1:5">
      <c r="A471" s="300" t="s">
        <v>891</v>
      </c>
      <c r="B471" s="301" t="s">
        <v>892</v>
      </c>
      <c r="C471" s="425"/>
      <c r="D471" s="425"/>
      <c r="E471" s="208" t="s">
        <v>71</v>
      </c>
    </row>
    <row r="472" s="200" customFormat="1" ht="34.95" customHeight="1" spans="1:5">
      <c r="A472" s="300" t="s">
        <v>893</v>
      </c>
      <c r="B472" s="301" t="s">
        <v>894</v>
      </c>
      <c r="C472" s="425"/>
      <c r="D472" s="425"/>
      <c r="E472" s="208" t="s">
        <v>71</v>
      </c>
    </row>
    <row r="473" s="200" customFormat="1" ht="34.95" customHeight="1" spans="1:5">
      <c r="A473" s="300" t="s">
        <v>895</v>
      </c>
      <c r="B473" s="301" t="s">
        <v>896</v>
      </c>
      <c r="C473" s="425"/>
      <c r="D473" s="425">
        <v>5</v>
      </c>
      <c r="E473" s="208" t="s">
        <v>71</v>
      </c>
    </row>
    <row r="474" s="200" customFormat="1" ht="34.95" customHeight="1" spans="1:5">
      <c r="A474" s="297" t="s">
        <v>897</v>
      </c>
      <c r="B474" s="298" t="s">
        <v>898</v>
      </c>
      <c r="C474" s="425">
        <f>SUM(C475:C477)</f>
        <v>0</v>
      </c>
      <c r="D474" s="425">
        <f>SUM(D475:D477)</f>
        <v>0</v>
      </c>
      <c r="E474" s="208" t="s">
        <v>71</v>
      </c>
    </row>
    <row r="475" s="200" customFormat="1" ht="34.95" customHeight="1" spans="1:5">
      <c r="A475" s="300" t="s">
        <v>899</v>
      </c>
      <c r="B475" s="301" t="s">
        <v>900</v>
      </c>
      <c r="C475" s="425"/>
      <c r="D475" s="425"/>
      <c r="E475" s="208" t="s">
        <v>71</v>
      </c>
    </row>
    <row r="476" s="200" customFormat="1" ht="34.95" customHeight="1" spans="1:5">
      <c r="A476" s="300" t="s">
        <v>901</v>
      </c>
      <c r="B476" s="301" t="s">
        <v>902</v>
      </c>
      <c r="C476" s="425"/>
      <c r="D476" s="425"/>
      <c r="E476" s="208" t="s">
        <v>71</v>
      </c>
    </row>
    <row r="477" s="200" customFormat="1" ht="34.95" customHeight="1" spans="1:5">
      <c r="A477" s="300" t="s">
        <v>903</v>
      </c>
      <c r="B477" s="301" t="s">
        <v>904</v>
      </c>
      <c r="C477" s="425"/>
      <c r="D477" s="425"/>
      <c r="E477" s="208" t="s">
        <v>71</v>
      </c>
    </row>
    <row r="478" s="200" customFormat="1" ht="34.95" customHeight="1" spans="1:5">
      <c r="A478" s="297" t="s">
        <v>905</v>
      </c>
      <c r="B478" s="298" t="s">
        <v>906</v>
      </c>
      <c r="C478" s="425">
        <f>SUM(C479:C481)</f>
        <v>0</v>
      </c>
      <c r="D478" s="425">
        <f>SUM(D479:D481)</f>
        <v>0</v>
      </c>
      <c r="E478" s="208" t="s">
        <v>71</v>
      </c>
    </row>
    <row r="479" s="200" customFormat="1" ht="34.95" customHeight="1" spans="1:5">
      <c r="A479" s="300" t="s">
        <v>907</v>
      </c>
      <c r="B479" s="301" t="s">
        <v>908</v>
      </c>
      <c r="C479" s="425"/>
      <c r="D479" s="425"/>
      <c r="E479" s="208" t="s">
        <v>71</v>
      </c>
    </row>
    <row r="480" s="200" customFormat="1" ht="34.95" customHeight="1" spans="1:5">
      <c r="A480" s="300" t="s">
        <v>909</v>
      </c>
      <c r="B480" s="301" t="s">
        <v>910</v>
      </c>
      <c r="C480" s="425"/>
      <c r="D480" s="425"/>
      <c r="E480" s="208" t="s">
        <v>71</v>
      </c>
    </row>
    <row r="481" s="200" customFormat="1" ht="34.95" customHeight="1" spans="1:5">
      <c r="A481" s="300" t="s">
        <v>911</v>
      </c>
      <c r="B481" s="301" t="s">
        <v>912</v>
      </c>
      <c r="C481" s="425"/>
      <c r="D481" s="425"/>
      <c r="E481" s="208" t="s">
        <v>71</v>
      </c>
    </row>
    <row r="482" s="200" customFormat="1" ht="34.95" customHeight="1" spans="1:5">
      <c r="A482" s="297" t="s">
        <v>913</v>
      </c>
      <c r="B482" s="298" t="s">
        <v>914</v>
      </c>
      <c r="C482" s="425">
        <f>SUM(C483:C486)</f>
        <v>0</v>
      </c>
      <c r="D482" s="425">
        <f>SUM(D483:D486)</f>
        <v>0</v>
      </c>
      <c r="E482" s="208" t="s">
        <v>71</v>
      </c>
    </row>
    <row r="483" s="200" customFormat="1" ht="34.95" customHeight="1" spans="1:5">
      <c r="A483" s="300" t="s">
        <v>915</v>
      </c>
      <c r="B483" s="301" t="s">
        <v>916</v>
      </c>
      <c r="C483" s="425"/>
      <c r="D483" s="425"/>
      <c r="E483" s="208" t="s">
        <v>71</v>
      </c>
    </row>
    <row r="484" s="200" customFormat="1" ht="34.95" customHeight="1" spans="1:5">
      <c r="A484" s="300" t="s">
        <v>917</v>
      </c>
      <c r="B484" s="301" t="s">
        <v>918</v>
      </c>
      <c r="C484" s="425"/>
      <c r="D484" s="425"/>
      <c r="E484" s="208" t="s">
        <v>71</v>
      </c>
    </row>
    <row r="485" s="200" customFormat="1" ht="34.95" customHeight="1" spans="1:5">
      <c r="A485" s="300" t="s">
        <v>919</v>
      </c>
      <c r="B485" s="301" t="s">
        <v>920</v>
      </c>
      <c r="C485" s="425"/>
      <c r="D485" s="425"/>
      <c r="E485" s="208" t="s">
        <v>71</v>
      </c>
    </row>
    <row r="486" s="200" customFormat="1" ht="34.95" customHeight="1" spans="1:5">
      <c r="A486" s="300" t="s">
        <v>921</v>
      </c>
      <c r="B486" s="301" t="s">
        <v>922</v>
      </c>
      <c r="C486" s="425"/>
      <c r="D486" s="425"/>
      <c r="E486" s="208" t="s">
        <v>71</v>
      </c>
    </row>
    <row r="487" s="200" customFormat="1" ht="34.95" customHeight="1" spans="1:5">
      <c r="A487" s="423">
        <v>207</v>
      </c>
      <c r="B487" s="424" t="s">
        <v>111</v>
      </c>
      <c r="C487" s="425">
        <f>SUM(C488,C504,C512,C523,C532,C542)</f>
        <v>2964</v>
      </c>
      <c r="D487" s="425">
        <f>SUM(D488,D504,D512,D523,D532,D542)</f>
        <v>3509</v>
      </c>
      <c r="E487" s="208">
        <f>(D487-C487)/C487</f>
        <v>0.18387314439946</v>
      </c>
    </row>
    <row r="488" s="200" customFormat="1" ht="34.95" customHeight="1" spans="1:5">
      <c r="A488" s="297" t="s">
        <v>923</v>
      </c>
      <c r="B488" s="298" t="s">
        <v>924</v>
      </c>
      <c r="C488" s="425">
        <f>SUM(C489:C503)</f>
        <v>1743</v>
      </c>
      <c r="D488" s="425">
        <f>SUM(D489:D503)</f>
        <v>2034</v>
      </c>
      <c r="E488" s="208">
        <f>(D488-C488)/C488</f>
        <v>0.166953528399312</v>
      </c>
    </row>
    <row r="489" s="200" customFormat="1" ht="34.95" customHeight="1" spans="1:5">
      <c r="A489" s="300" t="s">
        <v>925</v>
      </c>
      <c r="B489" s="301" t="s">
        <v>149</v>
      </c>
      <c r="C489" s="425">
        <v>583</v>
      </c>
      <c r="D489" s="425">
        <v>731</v>
      </c>
      <c r="E489" s="208">
        <f>(D489-C489)/C489</f>
        <v>0.253859348198971</v>
      </c>
    </row>
    <row r="490" s="200" customFormat="1" ht="34.95" customHeight="1" spans="1:5">
      <c r="A490" s="300" t="s">
        <v>926</v>
      </c>
      <c r="B490" s="301" t="s">
        <v>151</v>
      </c>
      <c r="C490" s="425">
        <v>1</v>
      </c>
      <c r="D490" s="425">
        <v>1</v>
      </c>
      <c r="E490" s="208">
        <f>(D490-C490)/C490</f>
        <v>0</v>
      </c>
    </row>
    <row r="491" s="200" customFormat="1" ht="34.95" customHeight="1" spans="1:5">
      <c r="A491" s="300" t="s">
        <v>927</v>
      </c>
      <c r="B491" s="301" t="s">
        <v>153</v>
      </c>
      <c r="C491" s="425"/>
      <c r="D491" s="425"/>
      <c r="E491" s="208" t="s">
        <v>71</v>
      </c>
    </row>
    <row r="492" s="200" customFormat="1" ht="34.95" customHeight="1" spans="1:5">
      <c r="A492" s="300" t="s">
        <v>928</v>
      </c>
      <c r="B492" s="301" t="s">
        <v>929</v>
      </c>
      <c r="C492" s="425">
        <v>383</v>
      </c>
      <c r="D492" s="425">
        <v>406</v>
      </c>
      <c r="E492" s="208">
        <f>(D492-C492)/C492</f>
        <v>0.0600522193211488</v>
      </c>
    </row>
    <row r="493" s="200" customFormat="1" ht="34.95" customHeight="1" spans="1:5">
      <c r="A493" s="300" t="s">
        <v>930</v>
      </c>
      <c r="B493" s="301" t="s">
        <v>931</v>
      </c>
      <c r="C493" s="425"/>
      <c r="D493" s="425"/>
      <c r="E493" s="208" t="s">
        <v>71</v>
      </c>
    </row>
    <row r="494" s="200" customFormat="1" ht="34.95" customHeight="1" spans="1:5">
      <c r="A494" s="300" t="s">
        <v>932</v>
      </c>
      <c r="B494" s="301" t="s">
        <v>933</v>
      </c>
      <c r="C494" s="425">
        <v>351</v>
      </c>
      <c r="D494" s="425">
        <v>357</v>
      </c>
      <c r="E494" s="208">
        <f>(D494-C494)/C494</f>
        <v>0.0170940170940171</v>
      </c>
    </row>
    <row r="495" s="200" customFormat="1" ht="34.95" customHeight="1" spans="1:5">
      <c r="A495" s="300" t="s">
        <v>934</v>
      </c>
      <c r="B495" s="301" t="s">
        <v>935</v>
      </c>
      <c r="C495" s="425"/>
      <c r="D495" s="425"/>
      <c r="E495" s="208" t="s">
        <v>71</v>
      </c>
    </row>
    <row r="496" s="200" customFormat="1" ht="34.95" customHeight="1" spans="1:5">
      <c r="A496" s="300" t="s">
        <v>936</v>
      </c>
      <c r="B496" s="301" t="s">
        <v>937</v>
      </c>
      <c r="C496" s="425"/>
      <c r="D496" s="425"/>
      <c r="E496" s="208" t="s">
        <v>71</v>
      </c>
    </row>
    <row r="497" s="200" customFormat="1" ht="34.95" customHeight="1" spans="1:5">
      <c r="A497" s="300" t="s">
        <v>938</v>
      </c>
      <c r="B497" s="301" t="s">
        <v>939</v>
      </c>
      <c r="C497" s="425">
        <v>140</v>
      </c>
      <c r="D497" s="425">
        <v>124</v>
      </c>
      <c r="E497" s="208">
        <f>(D497-C497)/C497</f>
        <v>-0.114285714285714</v>
      </c>
    </row>
    <row r="498" s="200" customFormat="1" ht="34.95" customHeight="1" spans="1:5">
      <c r="A498" s="300" t="s">
        <v>940</v>
      </c>
      <c r="B498" s="301" t="s">
        <v>941</v>
      </c>
      <c r="C498" s="425"/>
      <c r="D498" s="425"/>
      <c r="E498" s="208" t="s">
        <v>71</v>
      </c>
    </row>
    <row r="499" s="200" customFormat="1" ht="34.95" customHeight="1" spans="1:5">
      <c r="A499" s="300" t="s">
        <v>942</v>
      </c>
      <c r="B499" s="301" t="s">
        <v>943</v>
      </c>
      <c r="C499" s="425">
        <v>14</v>
      </c>
      <c r="D499" s="425"/>
      <c r="E499" s="208">
        <f>(D499-C499)/C499</f>
        <v>-1</v>
      </c>
    </row>
    <row r="500" s="200" customFormat="1" ht="34.95" customHeight="1" spans="1:5">
      <c r="A500" s="300" t="s">
        <v>944</v>
      </c>
      <c r="B500" s="301" t="s">
        <v>945</v>
      </c>
      <c r="C500" s="425"/>
      <c r="D500" s="425"/>
      <c r="E500" s="208" t="s">
        <v>71</v>
      </c>
    </row>
    <row r="501" s="200" customFormat="1" ht="34.95" customHeight="1" spans="1:5">
      <c r="A501" s="300" t="s">
        <v>946</v>
      </c>
      <c r="B501" s="301" t="s">
        <v>947</v>
      </c>
      <c r="C501" s="425">
        <v>5</v>
      </c>
      <c r="D501" s="425"/>
      <c r="E501" s="208">
        <f>(D501-C501)/C501</f>
        <v>-1</v>
      </c>
    </row>
    <row r="502" s="200" customFormat="1" ht="34.95" customHeight="1" spans="1:5">
      <c r="A502" s="300" t="s">
        <v>948</v>
      </c>
      <c r="B502" s="301" t="s">
        <v>949</v>
      </c>
      <c r="C502" s="425"/>
      <c r="D502" s="425"/>
      <c r="E502" s="208" t="s">
        <v>71</v>
      </c>
    </row>
    <row r="503" s="200" customFormat="1" ht="34.95" customHeight="1" spans="1:5">
      <c r="A503" s="300" t="s">
        <v>950</v>
      </c>
      <c r="B503" s="301" t="s">
        <v>951</v>
      </c>
      <c r="C503" s="425">
        <v>266</v>
      </c>
      <c r="D503" s="425">
        <v>415</v>
      </c>
      <c r="E503" s="208">
        <f>(D503-C503)/C503</f>
        <v>0.56015037593985</v>
      </c>
    </row>
    <row r="504" s="200" customFormat="1" ht="34.95" customHeight="1" spans="1:5">
      <c r="A504" s="297" t="s">
        <v>952</v>
      </c>
      <c r="B504" s="298" t="s">
        <v>953</v>
      </c>
      <c r="C504" s="425">
        <f>SUM(C506:C511)</f>
        <v>394</v>
      </c>
      <c r="D504" s="425">
        <f>SUM(D506:D511)</f>
        <v>632</v>
      </c>
      <c r="E504" s="208">
        <f>(D504-C504)/C504</f>
        <v>0.604060913705584</v>
      </c>
    </row>
    <row r="505" s="200" customFormat="1" ht="34.95" customHeight="1" spans="1:5">
      <c r="A505" s="300" t="s">
        <v>954</v>
      </c>
      <c r="B505" s="301" t="s">
        <v>149</v>
      </c>
      <c r="C505" s="425"/>
      <c r="D505" s="425"/>
      <c r="E505" s="208" t="s">
        <v>71</v>
      </c>
    </row>
    <row r="506" s="200" customFormat="1" ht="34.95" customHeight="1" spans="1:5">
      <c r="A506" s="300" t="s">
        <v>955</v>
      </c>
      <c r="B506" s="301" t="s">
        <v>151</v>
      </c>
      <c r="C506" s="425"/>
      <c r="D506" s="425"/>
      <c r="E506" s="208" t="s">
        <v>71</v>
      </c>
    </row>
    <row r="507" s="200" customFormat="1" ht="34.95" customHeight="1" spans="1:5">
      <c r="A507" s="300" t="s">
        <v>956</v>
      </c>
      <c r="B507" s="301" t="s">
        <v>153</v>
      </c>
      <c r="C507" s="425"/>
      <c r="D507" s="425"/>
      <c r="E507" s="208" t="s">
        <v>71</v>
      </c>
    </row>
    <row r="508" s="200" customFormat="1" ht="34.95" customHeight="1" spans="1:5">
      <c r="A508" s="300" t="s">
        <v>957</v>
      </c>
      <c r="B508" s="301" t="s">
        <v>958</v>
      </c>
      <c r="C508" s="425">
        <v>201</v>
      </c>
      <c r="D508" s="425">
        <v>426</v>
      </c>
      <c r="E508" s="208">
        <f>(D508-C508)/C508</f>
        <v>1.11940298507463</v>
      </c>
    </row>
    <row r="509" s="200" customFormat="1" ht="34.95" customHeight="1" spans="1:5">
      <c r="A509" s="300" t="s">
        <v>959</v>
      </c>
      <c r="B509" s="301" t="s">
        <v>960</v>
      </c>
      <c r="C509" s="425">
        <v>193</v>
      </c>
      <c r="D509" s="425">
        <v>206</v>
      </c>
      <c r="E509" s="208">
        <f>(D509-C509)/C509</f>
        <v>0.0673575129533679</v>
      </c>
    </row>
    <row r="510" s="200" customFormat="1" ht="34.95" customHeight="1" spans="1:5">
      <c r="A510" s="300" t="s">
        <v>961</v>
      </c>
      <c r="B510" s="301" t="s">
        <v>962</v>
      </c>
      <c r="C510" s="425"/>
      <c r="D510" s="425"/>
      <c r="E510" s="208" t="s">
        <v>71</v>
      </c>
    </row>
    <row r="511" s="200" customFormat="1" ht="34.95" customHeight="1" spans="1:5">
      <c r="A511" s="300" t="s">
        <v>963</v>
      </c>
      <c r="B511" s="301" t="s">
        <v>964</v>
      </c>
      <c r="C511" s="425"/>
      <c r="D511" s="425"/>
      <c r="E511" s="208" t="s">
        <v>71</v>
      </c>
    </row>
    <row r="512" s="200" customFormat="1" ht="34.95" customHeight="1" spans="1:5">
      <c r="A512" s="297" t="s">
        <v>965</v>
      </c>
      <c r="B512" s="298" t="s">
        <v>966</v>
      </c>
      <c r="C512" s="425">
        <f>SUM(C513:C522)</f>
        <v>702</v>
      </c>
      <c r="D512" s="425">
        <f>SUM(D513:D522)</f>
        <v>814</v>
      </c>
      <c r="E512" s="208">
        <f>(D512-C512)/C512</f>
        <v>0.15954415954416</v>
      </c>
    </row>
    <row r="513" s="200" customFormat="1" ht="34.95" customHeight="1" spans="1:5">
      <c r="A513" s="300" t="s">
        <v>967</v>
      </c>
      <c r="B513" s="301" t="s">
        <v>149</v>
      </c>
      <c r="C513" s="425"/>
      <c r="D513" s="425"/>
      <c r="E513" s="208" t="s">
        <v>71</v>
      </c>
    </row>
    <row r="514" s="200" customFormat="1" ht="34.95" customHeight="1" spans="1:5">
      <c r="A514" s="300" t="s">
        <v>968</v>
      </c>
      <c r="B514" s="301" t="s">
        <v>151</v>
      </c>
      <c r="C514" s="425"/>
      <c r="D514" s="425"/>
      <c r="E514" s="208" t="s">
        <v>71</v>
      </c>
    </row>
    <row r="515" s="200" customFormat="1" ht="34.95" customHeight="1" spans="1:5">
      <c r="A515" s="300" t="s">
        <v>969</v>
      </c>
      <c r="B515" s="301" t="s">
        <v>153</v>
      </c>
      <c r="C515" s="425"/>
      <c r="D515" s="425"/>
      <c r="E515" s="208" t="s">
        <v>71</v>
      </c>
    </row>
    <row r="516" s="200" customFormat="1" ht="34.95" customHeight="1" spans="1:5">
      <c r="A516" s="300" t="s">
        <v>970</v>
      </c>
      <c r="B516" s="301" t="s">
        <v>971</v>
      </c>
      <c r="C516" s="425"/>
      <c r="D516" s="425"/>
      <c r="E516" s="208" t="s">
        <v>71</v>
      </c>
    </row>
    <row r="517" s="200" customFormat="1" ht="34.95" customHeight="1" spans="1:5">
      <c r="A517" s="300" t="s">
        <v>972</v>
      </c>
      <c r="B517" s="301" t="s">
        <v>973</v>
      </c>
      <c r="C517" s="425">
        <v>20</v>
      </c>
      <c r="D517" s="425">
        <v>129</v>
      </c>
      <c r="E517" s="208">
        <f>(D517-C517)/C517</f>
        <v>5.45</v>
      </c>
    </row>
    <row r="518" s="200" customFormat="1" ht="34.95" customHeight="1" spans="1:5">
      <c r="A518" s="300" t="s">
        <v>974</v>
      </c>
      <c r="B518" s="301" t="s">
        <v>975</v>
      </c>
      <c r="C518" s="425">
        <v>373</v>
      </c>
      <c r="D518" s="425">
        <v>406</v>
      </c>
      <c r="E518" s="208">
        <f>(D518-C518)/C518</f>
        <v>0.0884718498659517</v>
      </c>
    </row>
    <row r="519" s="200" customFormat="1" ht="34.95" customHeight="1" spans="1:5">
      <c r="A519" s="300" t="s">
        <v>976</v>
      </c>
      <c r="B519" s="301" t="s">
        <v>977</v>
      </c>
      <c r="C519" s="425">
        <v>289</v>
      </c>
      <c r="D519" s="425">
        <v>279</v>
      </c>
      <c r="E519" s="208">
        <f>(D519-C519)/C519</f>
        <v>-0.0346020761245675</v>
      </c>
    </row>
    <row r="520" s="200" customFormat="1" ht="34.95" customHeight="1" spans="1:5">
      <c r="A520" s="300" t="s">
        <v>978</v>
      </c>
      <c r="B520" s="301" t="s">
        <v>979</v>
      </c>
      <c r="C520" s="425">
        <v>20</v>
      </c>
      <c r="D520" s="425"/>
      <c r="E520" s="208">
        <f>(D520-C520)/C520</f>
        <v>-1</v>
      </c>
    </row>
    <row r="521" s="200" customFormat="1" ht="34.95" customHeight="1" spans="1:5">
      <c r="A521" s="300" t="s">
        <v>980</v>
      </c>
      <c r="B521" s="301" t="s">
        <v>981</v>
      </c>
      <c r="C521" s="425"/>
      <c r="D521" s="425"/>
      <c r="E521" s="208" t="s">
        <v>71</v>
      </c>
    </row>
    <row r="522" s="200" customFormat="1" ht="34.95" customHeight="1" spans="1:5">
      <c r="A522" s="300" t="s">
        <v>982</v>
      </c>
      <c r="B522" s="301" t="s">
        <v>983</v>
      </c>
      <c r="C522" s="425"/>
      <c r="D522" s="425"/>
      <c r="E522" s="208" t="s">
        <v>71</v>
      </c>
    </row>
    <row r="523" s="200" customFormat="1" ht="34.95" customHeight="1" spans="1:5">
      <c r="A523" s="297" t="s">
        <v>984</v>
      </c>
      <c r="B523" s="298" t="s">
        <v>985</v>
      </c>
      <c r="C523" s="425">
        <f>SUM(C524:C531)</f>
        <v>10</v>
      </c>
      <c r="D523" s="425">
        <f>SUM(D524:D531)</f>
        <v>10</v>
      </c>
      <c r="E523" s="208">
        <f>(D523-C523)/C523</f>
        <v>0</v>
      </c>
    </row>
    <row r="524" s="200" customFormat="1" ht="34.95" customHeight="1" spans="1:5">
      <c r="A524" s="300" t="s">
        <v>986</v>
      </c>
      <c r="B524" s="301" t="s">
        <v>149</v>
      </c>
      <c r="C524" s="425"/>
      <c r="D524" s="425"/>
      <c r="E524" s="208" t="s">
        <v>71</v>
      </c>
    </row>
    <row r="525" s="200" customFormat="1" ht="34.95" customHeight="1" spans="1:5">
      <c r="A525" s="300" t="s">
        <v>987</v>
      </c>
      <c r="B525" s="301" t="s">
        <v>151</v>
      </c>
      <c r="C525" s="425"/>
      <c r="D525" s="425"/>
      <c r="E525" s="208" t="s">
        <v>71</v>
      </c>
    </row>
    <row r="526" s="200" customFormat="1" ht="34.95" customHeight="1" spans="1:5">
      <c r="A526" s="300" t="s">
        <v>988</v>
      </c>
      <c r="B526" s="301" t="s">
        <v>153</v>
      </c>
      <c r="C526" s="425"/>
      <c r="D526" s="425"/>
      <c r="E526" s="208" t="s">
        <v>71</v>
      </c>
    </row>
    <row r="527" s="200" customFormat="1" ht="34.95" customHeight="1" spans="1:5">
      <c r="A527" s="300" t="s">
        <v>989</v>
      </c>
      <c r="B527" s="301" t="s">
        <v>990</v>
      </c>
      <c r="C527" s="425"/>
      <c r="D527" s="425"/>
      <c r="E527" s="208" t="s">
        <v>71</v>
      </c>
    </row>
    <row r="528" s="200" customFormat="1" ht="34.95" customHeight="1" spans="1:5">
      <c r="A528" s="300" t="s">
        <v>991</v>
      </c>
      <c r="B528" s="301" t="s">
        <v>992</v>
      </c>
      <c r="C528" s="425"/>
      <c r="D528" s="425"/>
      <c r="E528" s="208" t="s">
        <v>71</v>
      </c>
    </row>
    <row r="529" s="200" customFormat="1" ht="34.95" customHeight="1" spans="1:5">
      <c r="A529" s="300" t="s">
        <v>993</v>
      </c>
      <c r="B529" s="301" t="s">
        <v>994</v>
      </c>
      <c r="C529" s="425"/>
      <c r="D529" s="425"/>
      <c r="E529" s="208" t="s">
        <v>71</v>
      </c>
    </row>
    <row r="530" s="200" customFormat="1" ht="34.95" customHeight="1" spans="1:5">
      <c r="A530" s="300" t="s">
        <v>995</v>
      </c>
      <c r="B530" s="301" t="s">
        <v>996</v>
      </c>
      <c r="C530" s="425">
        <v>10</v>
      </c>
      <c r="D530" s="425">
        <v>10</v>
      </c>
      <c r="E530" s="208">
        <f>(D530-C530)/C530</f>
        <v>0</v>
      </c>
    </row>
    <row r="531" s="200" customFormat="1" ht="34.95" customHeight="1" spans="1:5">
      <c r="A531" s="300" t="s">
        <v>997</v>
      </c>
      <c r="B531" s="301" t="s">
        <v>998</v>
      </c>
      <c r="C531" s="425"/>
      <c r="D531" s="425"/>
      <c r="E531" s="208" t="s">
        <v>71</v>
      </c>
    </row>
    <row r="532" s="200" customFormat="1" ht="34.95" customHeight="1" spans="1:5">
      <c r="A532" s="297" t="s">
        <v>999</v>
      </c>
      <c r="B532" s="298" t="s">
        <v>1000</v>
      </c>
      <c r="C532" s="425">
        <f>SUM(C533:C541)</f>
        <v>5</v>
      </c>
      <c r="D532" s="425">
        <f>SUM(D533:D541)</f>
        <v>0</v>
      </c>
      <c r="E532" s="208">
        <f>(D532-C532)/C532</f>
        <v>-1</v>
      </c>
    </row>
    <row r="533" s="200" customFormat="1" ht="34.95" customHeight="1" spans="1:5">
      <c r="A533" s="300" t="s">
        <v>1001</v>
      </c>
      <c r="B533" s="301" t="s">
        <v>149</v>
      </c>
      <c r="C533" s="425"/>
      <c r="D533" s="425"/>
      <c r="E533" s="208" t="s">
        <v>71</v>
      </c>
    </row>
    <row r="534" s="200" customFormat="1" ht="34.95" customHeight="1" spans="1:5">
      <c r="A534" s="300" t="s">
        <v>1002</v>
      </c>
      <c r="B534" s="301" t="s">
        <v>151</v>
      </c>
      <c r="C534" s="425"/>
      <c r="D534" s="425"/>
      <c r="E534" s="208" t="s">
        <v>71</v>
      </c>
    </row>
    <row r="535" s="200" customFormat="1" ht="34.95" customHeight="1" spans="1:5">
      <c r="A535" s="300" t="s">
        <v>1003</v>
      </c>
      <c r="B535" s="301" t="s">
        <v>153</v>
      </c>
      <c r="C535" s="425"/>
      <c r="D535" s="425"/>
      <c r="E535" s="208" t="s">
        <v>71</v>
      </c>
    </row>
    <row r="536" s="200" customFormat="1" ht="34.95" customHeight="1" spans="1:5">
      <c r="A536" s="300" t="s">
        <v>1004</v>
      </c>
      <c r="B536" s="301" t="s">
        <v>1005</v>
      </c>
      <c r="C536" s="425"/>
      <c r="D536" s="425"/>
      <c r="E536" s="208" t="s">
        <v>71</v>
      </c>
    </row>
    <row r="537" s="200" customFormat="1" ht="34.95" customHeight="1" spans="1:5">
      <c r="A537" s="300" t="s">
        <v>1006</v>
      </c>
      <c r="B537" s="301" t="s">
        <v>1007</v>
      </c>
      <c r="C537" s="425"/>
      <c r="D537" s="425"/>
      <c r="E537" s="208" t="s">
        <v>71</v>
      </c>
    </row>
    <row r="538" s="200" customFormat="1" ht="34.95" customHeight="1" spans="1:5">
      <c r="A538" s="300" t="s">
        <v>1008</v>
      </c>
      <c r="B538" s="301" t="s">
        <v>1009</v>
      </c>
      <c r="C538" s="425"/>
      <c r="D538" s="425"/>
      <c r="E538" s="208" t="s">
        <v>71</v>
      </c>
    </row>
    <row r="539" s="200" customFormat="1" ht="34.95" customHeight="1" spans="1:5">
      <c r="A539" s="433" t="s">
        <v>1010</v>
      </c>
      <c r="B539" s="301" t="s">
        <v>1011</v>
      </c>
      <c r="C539" s="425"/>
      <c r="D539" s="425"/>
      <c r="E539" s="208" t="s">
        <v>71</v>
      </c>
    </row>
    <row r="540" s="200" customFormat="1" ht="34.95" customHeight="1" spans="1:5">
      <c r="A540" s="433" t="s">
        <v>1012</v>
      </c>
      <c r="B540" s="301" t="s">
        <v>1013</v>
      </c>
      <c r="C540" s="425"/>
      <c r="D540" s="425"/>
      <c r="E540" s="208" t="s">
        <v>71</v>
      </c>
    </row>
    <row r="541" s="200" customFormat="1" ht="34.95" customHeight="1" spans="1:5">
      <c r="A541" s="300" t="s">
        <v>1014</v>
      </c>
      <c r="B541" s="301" t="s">
        <v>1015</v>
      </c>
      <c r="C541" s="425">
        <v>5</v>
      </c>
      <c r="D541" s="425"/>
      <c r="E541" s="208">
        <f>(D541-C541)/C541</f>
        <v>-1</v>
      </c>
    </row>
    <row r="542" s="200" customFormat="1" ht="34.95" customHeight="1" spans="1:5">
      <c r="A542" s="297" t="s">
        <v>1016</v>
      </c>
      <c r="B542" s="298" t="s">
        <v>1017</v>
      </c>
      <c r="C542" s="425">
        <f>SUM(C543:C545)</f>
        <v>110</v>
      </c>
      <c r="D542" s="425">
        <f>SUM(D543:D545)</f>
        <v>19</v>
      </c>
      <c r="E542" s="208">
        <f>(D542-C542)/C542</f>
        <v>-0.827272727272727</v>
      </c>
    </row>
    <row r="543" s="200" customFormat="1" ht="34.95" customHeight="1" spans="1:5">
      <c r="A543" s="300" t="s">
        <v>1018</v>
      </c>
      <c r="B543" s="301" t="s">
        <v>1019</v>
      </c>
      <c r="C543" s="425"/>
      <c r="D543" s="425"/>
      <c r="E543" s="208" t="s">
        <v>71</v>
      </c>
    </row>
    <row r="544" s="200" customFormat="1" ht="34.95" customHeight="1" spans="1:5">
      <c r="A544" s="300" t="s">
        <v>1020</v>
      </c>
      <c r="B544" s="301" t="s">
        <v>1021</v>
      </c>
      <c r="C544" s="425">
        <v>80</v>
      </c>
      <c r="D544" s="425"/>
      <c r="E544" s="208">
        <f t="shared" ref="E544:E549" si="2">(D544-C544)/C544</f>
        <v>-1</v>
      </c>
    </row>
    <row r="545" s="200" customFormat="1" ht="34.95" customHeight="1" spans="1:5">
      <c r="A545" s="300" t="s">
        <v>1022</v>
      </c>
      <c r="B545" s="301" t="s">
        <v>1023</v>
      </c>
      <c r="C545" s="425">
        <v>30</v>
      </c>
      <c r="D545" s="425">
        <v>19</v>
      </c>
      <c r="E545" s="208">
        <f t="shared" si="2"/>
        <v>-0.366666666666667</v>
      </c>
    </row>
    <row r="546" s="200" customFormat="1" ht="34.95" customHeight="1" spans="1:5">
      <c r="A546" s="423">
        <v>208</v>
      </c>
      <c r="B546" s="424" t="s">
        <v>112</v>
      </c>
      <c r="C546" s="425">
        <f>SUM(C547,C566,C574,C576,C585,C589,C599,C607,C614,C622,C631,C637,C640,C643,C646,C649,C652,C656,C661,C669,C672)</f>
        <v>116044</v>
      </c>
      <c r="D546" s="425">
        <f>SUM(D547,D566,D574,D576,D585,D589,D599,D607,D614,D622,D631,D637,D640,D643,D646,D649,D652,D656,D661,D669,D672)</f>
        <v>117548</v>
      </c>
      <c r="E546" s="208">
        <f t="shared" si="2"/>
        <v>0.0129606011512874</v>
      </c>
    </row>
    <row r="547" s="200" customFormat="1" ht="34.95" customHeight="1" spans="1:5">
      <c r="A547" s="297" t="s">
        <v>1024</v>
      </c>
      <c r="B547" s="298" t="s">
        <v>1025</v>
      </c>
      <c r="C547" s="425">
        <f>SUM(C548:C565)</f>
        <v>2300</v>
      </c>
      <c r="D547" s="425">
        <f>SUM(D548:D565)</f>
        <v>2676</v>
      </c>
      <c r="E547" s="208">
        <f t="shared" si="2"/>
        <v>0.163478260869565</v>
      </c>
    </row>
    <row r="548" s="200" customFormat="1" ht="34.95" customHeight="1" spans="1:5">
      <c r="A548" s="300" t="s">
        <v>1026</v>
      </c>
      <c r="B548" s="301" t="s">
        <v>149</v>
      </c>
      <c r="C548" s="425">
        <v>1715</v>
      </c>
      <c r="D548" s="425">
        <v>1730</v>
      </c>
      <c r="E548" s="208">
        <f t="shared" si="2"/>
        <v>0.0087463556851312</v>
      </c>
    </row>
    <row r="549" s="200" customFormat="1" ht="34.95" customHeight="1" spans="1:5">
      <c r="A549" s="300" t="s">
        <v>1027</v>
      </c>
      <c r="B549" s="301" t="s">
        <v>151</v>
      </c>
      <c r="C549" s="425">
        <v>121</v>
      </c>
      <c r="D549" s="425">
        <v>221</v>
      </c>
      <c r="E549" s="208">
        <f t="shared" si="2"/>
        <v>0.826446280991736</v>
      </c>
    </row>
    <row r="550" s="200" customFormat="1" ht="34.95" customHeight="1" spans="1:5">
      <c r="A550" s="300" t="s">
        <v>1028</v>
      </c>
      <c r="B550" s="301" t="s">
        <v>153</v>
      </c>
      <c r="C550" s="425"/>
      <c r="D550" s="425"/>
      <c r="E550" s="208" t="s">
        <v>71</v>
      </c>
    </row>
    <row r="551" s="200" customFormat="1" ht="34.95" customHeight="1" spans="1:5">
      <c r="A551" s="300" t="s">
        <v>1029</v>
      </c>
      <c r="B551" s="301" t="s">
        <v>1030</v>
      </c>
      <c r="C551" s="425">
        <v>100</v>
      </c>
      <c r="D551" s="425">
        <v>103</v>
      </c>
      <c r="E551" s="208">
        <f>(D551-C551)/C551</f>
        <v>0.03</v>
      </c>
    </row>
    <row r="552" s="200" customFormat="1" ht="34.95" customHeight="1" spans="1:5">
      <c r="A552" s="300" t="s">
        <v>1031</v>
      </c>
      <c r="B552" s="301" t="s">
        <v>1032</v>
      </c>
      <c r="C552" s="425">
        <v>100</v>
      </c>
      <c r="D552" s="425">
        <v>102</v>
      </c>
      <c r="E552" s="208">
        <f>(D552-C552)/C552</f>
        <v>0.02</v>
      </c>
    </row>
    <row r="553" s="200" customFormat="1" ht="34.95" customHeight="1" spans="1:5">
      <c r="A553" s="300" t="s">
        <v>1033</v>
      </c>
      <c r="B553" s="301" t="s">
        <v>1034</v>
      </c>
      <c r="C553" s="425">
        <v>5</v>
      </c>
      <c r="D553" s="425">
        <v>5</v>
      </c>
      <c r="E553" s="208">
        <f>(D553-C553)/C553</f>
        <v>0</v>
      </c>
    </row>
    <row r="554" s="200" customFormat="1" ht="34.95" customHeight="1" spans="1:5">
      <c r="A554" s="300" t="s">
        <v>1035</v>
      </c>
      <c r="B554" s="301" t="s">
        <v>1036</v>
      </c>
      <c r="C554" s="425">
        <v>22</v>
      </c>
      <c r="D554" s="425">
        <v>12</v>
      </c>
      <c r="E554" s="208">
        <f>(D554-C554)/C554</f>
        <v>-0.454545454545455</v>
      </c>
    </row>
    <row r="555" s="200" customFormat="1" ht="34.95" customHeight="1" spans="1:5">
      <c r="A555" s="300" t="s">
        <v>1037</v>
      </c>
      <c r="B555" s="301" t="s">
        <v>250</v>
      </c>
      <c r="C555" s="425"/>
      <c r="D555" s="425"/>
      <c r="E555" s="208" t="s">
        <v>71</v>
      </c>
    </row>
    <row r="556" s="200" customFormat="1" ht="34.95" customHeight="1" spans="1:5">
      <c r="A556" s="300" t="s">
        <v>1038</v>
      </c>
      <c r="B556" s="301" t="s">
        <v>1039</v>
      </c>
      <c r="C556" s="425">
        <v>5</v>
      </c>
      <c r="D556" s="425">
        <v>5</v>
      </c>
      <c r="E556" s="208">
        <f>(D556-C556)/C556</f>
        <v>0</v>
      </c>
    </row>
    <row r="557" s="200" customFormat="1" ht="34.95" customHeight="1" spans="1:5">
      <c r="A557" s="300" t="s">
        <v>1040</v>
      </c>
      <c r="B557" s="301" t="s">
        <v>1041</v>
      </c>
      <c r="C557" s="425"/>
      <c r="D557" s="425"/>
      <c r="E557" s="208" t="s">
        <v>71</v>
      </c>
    </row>
    <row r="558" s="200" customFormat="1" ht="34.95" customHeight="1" spans="1:5">
      <c r="A558" s="300" t="s">
        <v>1042</v>
      </c>
      <c r="B558" s="301" t="s">
        <v>1043</v>
      </c>
      <c r="C558" s="425"/>
      <c r="D558" s="425"/>
      <c r="E558" s="208" t="s">
        <v>71</v>
      </c>
    </row>
    <row r="559" s="200" customFormat="1" ht="34.95" customHeight="1" spans="1:5">
      <c r="A559" s="300" t="s">
        <v>1044</v>
      </c>
      <c r="B559" s="301" t="s">
        <v>1045</v>
      </c>
      <c r="C559" s="425">
        <v>10</v>
      </c>
      <c r="D559" s="425">
        <v>13</v>
      </c>
      <c r="E559" s="208">
        <f>(D559-C559)/C559</f>
        <v>0.3</v>
      </c>
    </row>
    <row r="560" s="200" customFormat="1" ht="34.95" customHeight="1" spans="1:5">
      <c r="A560" s="429">
        <v>2080113</v>
      </c>
      <c r="B560" s="432" t="s">
        <v>316</v>
      </c>
      <c r="C560" s="425"/>
      <c r="D560" s="425"/>
      <c r="E560" s="208" t="s">
        <v>71</v>
      </c>
    </row>
    <row r="561" s="200" customFormat="1" ht="34.95" customHeight="1" spans="1:5">
      <c r="A561" s="429">
        <v>2080114</v>
      </c>
      <c r="B561" s="432" t="s">
        <v>318</v>
      </c>
      <c r="C561" s="425"/>
      <c r="D561" s="425"/>
      <c r="E561" s="208" t="s">
        <v>71</v>
      </c>
    </row>
    <row r="562" s="200" customFormat="1" ht="34.95" customHeight="1" spans="1:5">
      <c r="A562" s="429">
        <v>2080115</v>
      </c>
      <c r="B562" s="432" t="s">
        <v>320</v>
      </c>
      <c r="C562" s="425"/>
      <c r="D562" s="425"/>
      <c r="E562" s="208" t="s">
        <v>71</v>
      </c>
    </row>
    <row r="563" s="200" customFormat="1" ht="34.95" customHeight="1" spans="1:5">
      <c r="A563" s="429">
        <v>2080116</v>
      </c>
      <c r="B563" s="432" t="s">
        <v>322</v>
      </c>
      <c r="C563" s="425"/>
      <c r="D563" s="425"/>
      <c r="E563" s="208" t="s">
        <v>71</v>
      </c>
    </row>
    <row r="564" s="200" customFormat="1" ht="34.95" customHeight="1" spans="1:5">
      <c r="A564" s="429">
        <v>2080150</v>
      </c>
      <c r="B564" s="432" t="s">
        <v>167</v>
      </c>
      <c r="C564" s="425"/>
      <c r="D564" s="425"/>
      <c r="E564" s="208" t="s">
        <v>71</v>
      </c>
    </row>
    <row r="565" s="200" customFormat="1" ht="34.95" customHeight="1" spans="1:5">
      <c r="A565" s="300" t="s">
        <v>1046</v>
      </c>
      <c r="B565" s="301" t="s">
        <v>1047</v>
      </c>
      <c r="C565" s="425">
        <v>222</v>
      </c>
      <c r="D565" s="425">
        <v>485</v>
      </c>
      <c r="E565" s="208">
        <f t="shared" ref="E561:E624" si="3">(D565-C565)/C565</f>
        <v>1.18468468468468</v>
      </c>
    </row>
    <row r="566" s="200" customFormat="1" ht="34.95" customHeight="1" spans="1:5">
      <c r="A566" s="297" t="s">
        <v>1048</v>
      </c>
      <c r="B566" s="298" t="s">
        <v>1049</v>
      </c>
      <c r="C566" s="425">
        <f>SUM(C567:C573)</f>
        <v>1031</v>
      </c>
      <c r="D566" s="425">
        <f>SUM(D567:D573)</f>
        <v>1183</v>
      </c>
      <c r="E566" s="208">
        <f t="shared" si="3"/>
        <v>0.147429679922405</v>
      </c>
    </row>
    <row r="567" s="200" customFormat="1" ht="34.95" customHeight="1" spans="1:5">
      <c r="A567" s="300" t="s">
        <v>1050</v>
      </c>
      <c r="B567" s="301" t="s">
        <v>149</v>
      </c>
      <c r="C567" s="425">
        <v>582</v>
      </c>
      <c r="D567" s="425">
        <v>556</v>
      </c>
      <c r="E567" s="208">
        <f t="shared" si="3"/>
        <v>-0.0446735395189003</v>
      </c>
    </row>
    <row r="568" s="200" customFormat="1" ht="34.95" customHeight="1" spans="1:5">
      <c r="A568" s="300" t="s">
        <v>1051</v>
      </c>
      <c r="B568" s="301" t="s">
        <v>151</v>
      </c>
      <c r="C568" s="425">
        <v>10</v>
      </c>
      <c r="D568" s="425">
        <v>2</v>
      </c>
      <c r="E568" s="208">
        <f t="shared" si="3"/>
        <v>-0.8</v>
      </c>
    </row>
    <row r="569" s="200" customFormat="1" ht="34.95" customHeight="1" spans="1:5">
      <c r="A569" s="300" t="s">
        <v>1052</v>
      </c>
      <c r="B569" s="301" t="s">
        <v>153</v>
      </c>
      <c r="C569" s="425"/>
      <c r="D569" s="425"/>
      <c r="E569" s="208" t="s">
        <v>71</v>
      </c>
    </row>
    <row r="570" s="200" customFormat="1" ht="34.95" customHeight="1" spans="1:5">
      <c r="A570" s="300" t="s">
        <v>1053</v>
      </c>
      <c r="B570" s="301" t="s">
        <v>1054</v>
      </c>
      <c r="C570" s="425">
        <v>205</v>
      </c>
      <c r="D570" s="425">
        <v>72</v>
      </c>
      <c r="E570" s="208">
        <f t="shared" si="3"/>
        <v>-0.648780487804878</v>
      </c>
    </row>
    <row r="571" s="200" customFormat="1" ht="34.95" customHeight="1" spans="1:5">
      <c r="A571" s="300" t="s">
        <v>1055</v>
      </c>
      <c r="B571" s="301" t="s">
        <v>1056</v>
      </c>
      <c r="C571" s="425">
        <v>4</v>
      </c>
      <c r="D571" s="425">
        <v>5</v>
      </c>
      <c r="E571" s="208">
        <f t="shared" si="3"/>
        <v>0.25</v>
      </c>
    </row>
    <row r="572" s="200" customFormat="1" ht="34.95" customHeight="1" spans="1:5">
      <c r="A572" s="300" t="s">
        <v>1057</v>
      </c>
      <c r="B572" s="301" t="s">
        <v>1058</v>
      </c>
      <c r="C572" s="425"/>
      <c r="D572" s="425"/>
      <c r="E572" s="208" t="s">
        <v>71</v>
      </c>
    </row>
    <row r="573" s="200" customFormat="1" ht="34.95" customHeight="1" spans="1:5">
      <c r="A573" s="300" t="s">
        <v>1059</v>
      </c>
      <c r="B573" s="301" t="s">
        <v>1060</v>
      </c>
      <c r="C573" s="425">
        <v>230</v>
      </c>
      <c r="D573" s="425">
        <v>548</v>
      </c>
      <c r="E573" s="208">
        <f t="shared" si="3"/>
        <v>1.38260869565217</v>
      </c>
    </row>
    <row r="574" s="200" customFormat="1" ht="34.95" customHeight="1" spans="1:5">
      <c r="A574" s="297" t="s">
        <v>1061</v>
      </c>
      <c r="B574" s="298" t="s">
        <v>1062</v>
      </c>
      <c r="C574" s="425">
        <f>SUM(C575)</f>
        <v>0</v>
      </c>
      <c r="D574" s="425">
        <f>SUM(D575)</f>
        <v>0</v>
      </c>
      <c r="E574" s="208" t="s">
        <v>71</v>
      </c>
    </row>
    <row r="575" s="200" customFormat="1" ht="34.95" customHeight="1" spans="1:5">
      <c r="A575" s="300" t="s">
        <v>1063</v>
      </c>
      <c r="B575" s="301" t="s">
        <v>1064</v>
      </c>
      <c r="C575" s="425"/>
      <c r="D575" s="425"/>
      <c r="E575" s="208" t="s">
        <v>71</v>
      </c>
    </row>
    <row r="576" s="200" customFormat="1" ht="34.95" customHeight="1" spans="1:5">
      <c r="A576" s="297" t="s">
        <v>1065</v>
      </c>
      <c r="B576" s="298" t="s">
        <v>1066</v>
      </c>
      <c r="C576" s="425">
        <f>SUM(C577:C584)</f>
        <v>71470</v>
      </c>
      <c r="D576" s="425">
        <f>SUM(D577:D584)</f>
        <v>74168</v>
      </c>
      <c r="E576" s="208">
        <f t="shared" si="3"/>
        <v>0.0377501049391353</v>
      </c>
    </row>
    <row r="577" s="200" customFormat="1" ht="34.95" customHeight="1" spans="1:5">
      <c r="A577" s="300" t="s">
        <v>1067</v>
      </c>
      <c r="B577" s="301" t="s">
        <v>1068</v>
      </c>
      <c r="C577" s="425">
        <v>7022</v>
      </c>
      <c r="D577" s="425">
        <v>7255</v>
      </c>
      <c r="E577" s="208">
        <f t="shared" si="3"/>
        <v>0.033181429792082</v>
      </c>
    </row>
    <row r="578" s="200" customFormat="1" ht="34.95" customHeight="1" spans="1:5">
      <c r="A578" s="300" t="s">
        <v>1069</v>
      </c>
      <c r="B578" s="301" t="s">
        <v>1070</v>
      </c>
      <c r="C578" s="425">
        <v>13431</v>
      </c>
      <c r="D578" s="425">
        <v>14708</v>
      </c>
      <c r="E578" s="208">
        <f t="shared" si="3"/>
        <v>0.0950785496240042</v>
      </c>
    </row>
    <row r="579" s="200" customFormat="1" ht="34.95" customHeight="1" spans="1:5">
      <c r="A579" s="300" t="s">
        <v>1071</v>
      </c>
      <c r="B579" s="301" t="s">
        <v>1072</v>
      </c>
      <c r="C579" s="425"/>
      <c r="D579" s="425"/>
      <c r="E579" s="208" t="s">
        <v>71</v>
      </c>
    </row>
    <row r="580" s="200" customFormat="1" ht="34.95" customHeight="1" spans="1:5">
      <c r="A580" s="300" t="s">
        <v>1073</v>
      </c>
      <c r="B580" s="301" t="s">
        <v>1074</v>
      </c>
      <c r="C580" s="425">
        <v>23075</v>
      </c>
      <c r="D580" s="425">
        <v>24003</v>
      </c>
      <c r="E580" s="208">
        <f t="shared" si="3"/>
        <v>0.040216684723727</v>
      </c>
    </row>
    <row r="581" s="200" customFormat="1" ht="34.95" customHeight="1" spans="1:5">
      <c r="A581" s="300" t="s">
        <v>1075</v>
      </c>
      <c r="B581" s="301" t="s">
        <v>1076</v>
      </c>
      <c r="C581" s="425">
        <v>8853</v>
      </c>
      <c r="D581" s="425">
        <v>9248</v>
      </c>
      <c r="E581" s="208">
        <f t="shared" si="3"/>
        <v>0.0446176437365865</v>
      </c>
    </row>
    <row r="582" s="200" customFormat="1" ht="34.95" customHeight="1" spans="1:5">
      <c r="A582" s="300" t="s">
        <v>1077</v>
      </c>
      <c r="B582" s="301" t="s">
        <v>1078</v>
      </c>
      <c r="C582" s="425">
        <v>14000</v>
      </c>
      <c r="D582" s="425">
        <v>15000</v>
      </c>
      <c r="E582" s="208">
        <f t="shared" si="3"/>
        <v>0.0714285714285714</v>
      </c>
    </row>
    <row r="583" s="200" customFormat="1" ht="34.95" customHeight="1" spans="1:5">
      <c r="A583" s="429">
        <v>2080508</v>
      </c>
      <c r="B583" s="432" t="s">
        <v>1079</v>
      </c>
      <c r="C583" s="425"/>
      <c r="D583" s="425"/>
      <c r="E583" s="208" t="s">
        <v>71</v>
      </c>
    </row>
    <row r="584" s="200" customFormat="1" ht="34.95" customHeight="1" spans="1:5">
      <c r="A584" s="300" t="s">
        <v>1080</v>
      </c>
      <c r="B584" s="301" t="s">
        <v>1081</v>
      </c>
      <c r="C584" s="425">
        <v>5089</v>
      </c>
      <c r="D584" s="425">
        <v>3954</v>
      </c>
      <c r="E584" s="208">
        <f t="shared" si="3"/>
        <v>-0.223030064845746</v>
      </c>
    </row>
    <row r="585" s="200" customFormat="1" ht="34.95" customHeight="1" spans="1:5">
      <c r="A585" s="297" t="s">
        <v>1082</v>
      </c>
      <c r="B585" s="298" t="s">
        <v>1083</v>
      </c>
      <c r="C585" s="425">
        <f>SUM(C586:C588)</f>
        <v>0</v>
      </c>
      <c r="D585" s="425">
        <f>SUM(D586:D588)</f>
        <v>0</v>
      </c>
      <c r="E585" s="208" t="s">
        <v>71</v>
      </c>
    </row>
    <row r="586" s="200" customFormat="1" ht="34.95" customHeight="1" spans="1:5">
      <c r="A586" s="300" t="s">
        <v>1084</v>
      </c>
      <c r="B586" s="301" t="s">
        <v>1085</v>
      </c>
      <c r="C586" s="425"/>
      <c r="D586" s="425"/>
      <c r="E586" s="208" t="s">
        <v>71</v>
      </c>
    </row>
    <row r="587" s="200" customFormat="1" ht="34.95" customHeight="1" spans="1:5">
      <c r="A587" s="300" t="s">
        <v>1086</v>
      </c>
      <c r="B587" s="301" t="s">
        <v>1087</v>
      </c>
      <c r="C587" s="425"/>
      <c r="D587" s="425"/>
      <c r="E587" s="208" t="s">
        <v>71</v>
      </c>
    </row>
    <row r="588" s="200" customFormat="1" ht="34.95" customHeight="1" spans="1:5">
      <c r="A588" s="300" t="s">
        <v>1088</v>
      </c>
      <c r="B588" s="301" t="s">
        <v>1089</v>
      </c>
      <c r="C588" s="425"/>
      <c r="D588" s="425"/>
      <c r="E588" s="208" t="s">
        <v>71</v>
      </c>
    </row>
    <row r="589" s="200" customFormat="1" ht="34.95" customHeight="1" spans="1:5">
      <c r="A589" s="297" t="s">
        <v>1090</v>
      </c>
      <c r="B589" s="298" t="s">
        <v>1091</v>
      </c>
      <c r="C589" s="425">
        <f>SUM(C590:C598)</f>
        <v>985</v>
      </c>
      <c r="D589" s="425">
        <f>SUM(D590:D598)</f>
        <v>2534</v>
      </c>
      <c r="E589" s="208">
        <f t="shared" si="3"/>
        <v>1.57258883248731</v>
      </c>
    </row>
    <row r="590" s="200" customFormat="1" ht="34.95" customHeight="1" spans="1:5">
      <c r="A590" s="300" t="s">
        <v>1092</v>
      </c>
      <c r="B590" s="301" t="s">
        <v>1093</v>
      </c>
      <c r="C590" s="425"/>
      <c r="D590" s="425"/>
      <c r="E590" s="208" t="s">
        <v>71</v>
      </c>
    </row>
    <row r="591" s="200" customFormat="1" ht="34.95" customHeight="1" spans="1:5">
      <c r="A591" s="300" t="s">
        <v>1094</v>
      </c>
      <c r="B591" s="301" t="s">
        <v>1095</v>
      </c>
      <c r="C591" s="425"/>
      <c r="D591" s="425"/>
      <c r="E591" s="208" t="s">
        <v>71</v>
      </c>
    </row>
    <row r="592" s="200" customFormat="1" ht="34.95" customHeight="1" spans="1:5">
      <c r="A592" s="300" t="s">
        <v>1096</v>
      </c>
      <c r="B592" s="301" t="s">
        <v>1097</v>
      </c>
      <c r="C592" s="425">
        <v>13</v>
      </c>
      <c r="D592" s="425">
        <v>159</v>
      </c>
      <c r="E592" s="208">
        <f t="shared" si="3"/>
        <v>11.2307692307692</v>
      </c>
    </row>
    <row r="593" s="200" customFormat="1" ht="34.95" customHeight="1" spans="1:5">
      <c r="A593" s="300" t="s">
        <v>1098</v>
      </c>
      <c r="B593" s="301" t="s">
        <v>1099</v>
      </c>
      <c r="C593" s="425">
        <v>34</v>
      </c>
      <c r="D593" s="425">
        <v>243</v>
      </c>
      <c r="E593" s="208">
        <f t="shared" si="3"/>
        <v>6.14705882352941</v>
      </c>
    </row>
    <row r="594" s="200" customFormat="1" ht="34.95" customHeight="1" spans="1:5">
      <c r="A594" s="300" t="s">
        <v>1100</v>
      </c>
      <c r="B594" s="301" t="s">
        <v>1101</v>
      </c>
      <c r="C594" s="425"/>
      <c r="D594" s="425"/>
      <c r="E594" s="208" t="s">
        <v>71</v>
      </c>
    </row>
    <row r="595" s="200" customFormat="1" ht="34.95" customHeight="1" spans="1:5">
      <c r="A595" s="300" t="s">
        <v>1102</v>
      </c>
      <c r="B595" s="301" t="s">
        <v>1103</v>
      </c>
      <c r="C595" s="425">
        <v>793</v>
      </c>
      <c r="D595" s="425">
        <v>1726</v>
      </c>
      <c r="E595" s="208">
        <f t="shared" si="3"/>
        <v>1.1765447667087</v>
      </c>
    </row>
    <row r="596" s="200" customFormat="1" ht="34.95" customHeight="1" spans="1:5">
      <c r="A596" s="300" t="s">
        <v>1104</v>
      </c>
      <c r="B596" s="301" t="s">
        <v>1105</v>
      </c>
      <c r="C596" s="425"/>
      <c r="D596" s="425"/>
      <c r="E596" s="208" t="s">
        <v>71</v>
      </c>
    </row>
    <row r="597" s="200" customFormat="1" ht="34.95" customHeight="1" spans="1:5">
      <c r="A597" s="300" t="s">
        <v>1106</v>
      </c>
      <c r="B597" s="301" t="s">
        <v>1107</v>
      </c>
      <c r="C597" s="425"/>
      <c r="D597" s="425">
        <v>19</v>
      </c>
      <c r="E597" s="208" t="s">
        <v>71</v>
      </c>
    </row>
    <row r="598" s="200" customFormat="1" ht="34.95" customHeight="1" spans="1:5">
      <c r="A598" s="300" t="s">
        <v>1108</v>
      </c>
      <c r="B598" s="301" t="s">
        <v>1109</v>
      </c>
      <c r="C598" s="425">
        <v>145</v>
      </c>
      <c r="D598" s="425">
        <v>387</v>
      </c>
      <c r="E598" s="208">
        <f t="shared" si="3"/>
        <v>1.66896551724138</v>
      </c>
    </row>
    <row r="599" s="200" customFormat="1" ht="34.95" customHeight="1" spans="1:5">
      <c r="A599" s="297" t="s">
        <v>1110</v>
      </c>
      <c r="B599" s="298" t="s">
        <v>1111</v>
      </c>
      <c r="C599" s="425">
        <f>SUM(C600:C606)</f>
        <v>6677</v>
      </c>
      <c r="D599" s="425">
        <f>SUM(D600:D606)</f>
        <v>7193</v>
      </c>
      <c r="E599" s="208">
        <f t="shared" si="3"/>
        <v>0.0772802156657181</v>
      </c>
    </row>
    <row r="600" s="200" customFormat="1" ht="34.95" customHeight="1" spans="1:5">
      <c r="A600" s="300" t="s">
        <v>1112</v>
      </c>
      <c r="B600" s="301" t="s">
        <v>1113</v>
      </c>
      <c r="C600" s="425">
        <v>2048</v>
      </c>
      <c r="D600" s="425">
        <v>2337</v>
      </c>
      <c r="E600" s="208">
        <f t="shared" si="3"/>
        <v>0.14111328125</v>
      </c>
    </row>
    <row r="601" s="200" customFormat="1" ht="34.95" customHeight="1" spans="1:5">
      <c r="A601" s="300" t="s">
        <v>1114</v>
      </c>
      <c r="B601" s="301" t="s">
        <v>1115</v>
      </c>
      <c r="C601" s="425">
        <v>480</v>
      </c>
      <c r="D601" s="425">
        <v>355</v>
      </c>
      <c r="E601" s="208">
        <f t="shared" si="3"/>
        <v>-0.260416666666667</v>
      </c>
    </row>
    <row r="602" s="200" customFormat="1" ht="34.95" customHeight="1" spans="1:5">
      <c r="A602" s="300" t="s">
        <v>1116</v>
      </c>
      <c r="B602" s="301" t="s">
        <v>1117</v>
      </c>
      <c r="C602" s="425">
        <v>36</v>
      </c>
      <c r="D602" s="425">
        <v>61</v>
      </c>
      <c r="E602" s="208">
        <f t="shared" si="3"/>
        <v>0.694444444444444</v>
      </c>
    </row>
    <row r="603" s="200" customFormat="1" ht="34.95" customHeight="1" spans="1:5">
      <c r="A603" s="300" t="s">
        <v>1118</v>
      </c>
      <c r="B603" s="301" t="s">
        <v>1119</v>
      </c>
      <c r="C603" s="425"/>
      <c r="D603" s="425"/>
      <c r="E603" s="208" t="s">
        <v>71</v>
      </c>
    </row>
    <row r="604" s="200" customFormat="1" ht="34.95" customHeight="1" spans="1:5">
      <c r="A604" s="300" t="s">
        <v>1120</v>
      </c>
      <c r="B604" s="301" t="s">
        <v>1121</v>
      </c>
      <c r="C604" s="425">
        <v>409</v>
      </c>
      <c r="D604" s="425">
        <v>384</v>
      </c>
      <c r="E604" s="208">
        <f t="shared" si="3"/>
        <v>-0.0611246943765281</v>
      </c>
    </row>
    <row r="605" s="200" customFormat="1" ht="34.95" customHeight="1" spans="1:5">
      <c r="A605" s="300" t="s">
        <v>1122</v>
      </c>
      <c r="B605" s="301" t="s">
        <v>1123</v>
      </c>
      <c r="C605" s="425">
        <v>80</v>
      </c>
      <c r="D605" s="425">
        <v>30</v>
      </c>
      <c r="E605" s="208">
        <f t="shared" si="3"/>
        <v>-0.625</v>
      </c>
    </row>
    <row r="606" s="200" customFormat="1" ht="34.95" customHeight="1" spans="1:5">
      <c r="A606" s="300" t="s">
        <v>1124</v>
      </c>
      <c r="B606" s="301" t="s">
        <v>1125</v>
      </c>
      <c r="C606" s="425">
        <v>3624</v>
      </c>
      <c r="D606" s="425">
        <v>4026</v>
      </c>
      <c r="E606" s="208">
        <f t="shared" si="3"/>
        <v>0.110927152317881</v>
      </c>
    </row>
    <row r="607" s="200" customFormat="1" ht="34.95" customHeight="1" spans="1:5">
      <c r="A607" s="297" t="s">
        <v>1126</v>
      </c>
      <c r="B607" s="298" t="s">
        <v>1127</v>
      </c>
      <c r="C607" s="425">
        <f>SUM(C608:C613)</f>
        <v>19277</v>
      </c>
      <c r="D607" s="425">
        <f>SUM(D608:D613)</f>
        <v>15270</v>
      </c>
      <c r="E607" s="208">
        <f t="shared" si="3"/>
        <v>-0.207864294236655</v>
      </c>
    </row>
    <row r="608" s="200" customFormat="1" ht="34.95" customHeight="1" spans="1:5">
      <c r="A608" s="300" t="s">
        <v>1128</v>
      </c>
      <c r="B608" s="301" t="s">
        <v>1129</v>
      </c>
      <c r="C608" s="425">
        <v>673</v>
      </c>
      <c r="D608" s="425">
        <v>476</v>
      </c>
      <c r="E608" s="208">
        <f t="shared" si="3"/>
        <v>-0.292719167904903</v>
      </c>
    </row>
    <row r="609" s="200" customFormat="1" ht="34.95" customHeight="1" spans="1:5">
      <c r="A609" s="300" t="s">
        <v>1130</v>
      </c>
      <c r="B609" s="301" t="s">
        <v>1131</v>
      </c>
      <c r="C609" s="425">
        <v>14461</v>
      </c>
      <c r="D609" s="425">
        <v>12003</v>
      </c>
      <c r="E609" s="208">
        <f t="shared" si="3"/>
        <v>-0.169974413940945</v>
      </c>
    </row>
    <row r="610" s="200" customFormat="1" ht="34.95" customHeight="1" spans="1:5">
      <c r="A610" s="300" t="s">
        <v>1132</v>
      </c>
      <c r="B610" s="301" t="s">
        <v>1133</v>
      </c>
      <c r="C610" s="425">
        <v>38</v>
      </c>
      <c r="D610" s="425">
        <v>16</v>
      </c>
      <c r="E610" s="208">
        <f t="shared" si="3"/>
        <v>-0.578947368421053</v>
      </c>
    </row>
    <row r="611" s="200" customFormat="1" ht="34.95" customHeight="1" spans="1:5">
      <c r="A611" s="300" t="s">
        <v>1134</v>
      </c>
      <c r="B611" s="301" t="s">
        <v>1135</v>
      </c>
      <c r="C611" s="425">
        <v>49</v>
      </c>
      <c r="D611" s="425">
        <v>10</v>
      </c>
      <c r="E611" s="208">
        <f t="shared" si="3"/>
        <v>-0.795918367346939</v>
      </c>
    </row>
    <row r="612" s="200" customFormat="1" ht="34.95" customHeight="1" spans="1:5">
      <c r="A612" s="300" t="s">
        <v>1136</v>
      </c>
      <c r="B612" s="301" t="s">
        <v>1137</v>
      </c>
      <c r="C612" s="425">
        <v>4039</v>
      </c>
      <c r="D612" s="425">
        <v>2725</v>
      </c>
      <c r="E612" s="208">
        <f t="shared" si="3"/>
        <v>-0.325328051497896</v>
      </c>
    </row>
    <row r="613" s="200" customFormat="1" ht="34.95" customHeight="1" spans="1:5">
      <c r="A613" s="300" t="s">
        <v>1138</v>
      </c>
      <c r="B613" s="301" t="s">
        <v>1139</v>
      </c>
      <c r="C613" s="425">
        <v>17</v>
      </c>
      <c r="D613" s="425">
        <v>40</v>
      </c>
      <c r="E613" s="208">
        <f t="shared" si="3"/>
        <v>1.35294117647059</v>
      </c>
    </row>
    <row r="614" s="200" customFormat="1" ht="34.95" customHeight="1" spans="1:5">
      <c r="A614" s="297" t="s">
        <v>1140</v>
      </c>
      <c r="B614" s="298" t="s">
        <v>1141</v>
      </c>
      <c r="C614" s="425">
        <f>SUM(C615:C621)</f>
        <v>3269</v>
      </c>
      <c r="D614" s="425">
        <f>SUM(D615:D621)</f>
        <v>3427</v>
      </c>
      <c r="E614" s="208">
        <f t="shared" si="3"/>
        <v>0.0483328234934231</v>
      </c>
    </row>
    <row r="615" s="200" customFormat="1" ht="34.95" customHeight="1" spans="1:5">
      <c r="A615" s="300" t="s">
        <v>1142</v>
      </c>
      <c r="B615" s="301" t="s">
        <v>1143</v>
      </c>
      <c r="C615" s="425">
        <v>148</v>
      </c>
      <c r="D615" s="425">
        <v>186</v>
      </c>
      <c r="E615" s="208">
        <f t="shared" si="3"/>
        <v>0.256756756756757</v>
      </c>
    </row>
    <row r="616" s="200" customFormat="1" ht="34.95" customHeight="1" spans="1:5">
      <c r="A616" s="300" t="s">
        <v>1144</v>
      </c>
      <c r="B616" s="301" t="s">
        <v>1145</v>
      </c>
      <c r="C616" s="425">
        <v>2748</v>
      </c>
      <c r="D616" s="425">
        <v>3087</v>
      </c>
      <c r="E616" s="208">
        <f t="shared" si="3"/>
        <v>0.123362445414847</v>
      </c>
    </row>
    <row r="617" s="200" customFormat="1" ht="34.95" customHeight="1" spans="1:5">
      <c r="A617" s="300" t="s">
        <v>1146</v>
      </c>
      <c r="B617" s="301" t="s">
        <v>1147</v>
      </c>
      <c r="C617" s="425"/>
      <c r="D617" s="425"/>
      <c r="E617" s="208" t="s">
        <v>71</v>
      </c>
    </row>
    <row r="618" s="200" customFormat="1" ht="34.95" customHeight="1" spans="1:5">
      <c r="A618" s="300" t="s">
        <v>1148</v>
      </c>
      <c r="B618" s="301" t="s">
        <v>1149</v>
      </c>
      <c r="C618" s="425">
        <v>172</v>
      </c>
      <c r="D618" s="425">
        <v>51</v>
      </c>
      <c r="E618" s="208">
        <f t="shared" si="3"/>
        <v>-0.703488372093023</v>
      </c>
    </row>
    <row r="619" s="200" customFormat="1" ht="34.95" customHeight="1" spans="1:5">
      <c r="A619" s="300" t="s">
        <v>1150</v>
      </c>
      <c r="B619" s="301" t="s">
        <v>1151</v>
      </c>
      <c r="C619" s="425"/>
      <c r="D619" s="425"/>
      <c r="E619" s="208" t="s">
        <v>71</v>
      </c>
    </row>
    <row r="620" s="200" customFormat="1" ht="34.95" customHeight="1" spans="1:5">
      <c r="A620" s="300" t="s">
        <v>1152</v>
      </c>
      <c r="B620" s="301" t="s">
        <v>1153</v>
      </c>
      <c r="C620" s="425">
        <v>201</v>
      </c>
      <c r="D620" s="425">
        <v>103</v>
      </c>
      <c r="E620" s="208">
        <f t="shared" si="3"/>
        <v>-0.487562189054726</v>
      </c>
    </row>
    <row r="621" s="200" customFormat="1" ht="34.95" customHeight="1" spans="1:5">
      <c r="A621" s="300" t="s">
        <v>1154</v>
      </c>
      <c r="B621" s="301" t="s">
        <v>1155</v>
      </c>
      <c r="C621" s="425"/>
      <c r="D621" s="425"/>
      <c r="E621" s="208" t="s">
        <v>71</v>
      </c>
    </row>
    <row r="622" s="200" customFormat="1" ht="34.95" customHeight="1" spans="1:5">
      <c r="A622" s="297" t="s">
        <v>1156</v>
      </c>
      <c r="B622" s="298" t="s">
        <v>1157</v>
      </c>
      <c r="C622" s="425">
        <f>SUM(C623:C630)</f>
        <v>1399</v>
      </c>
      <c r="D622" s="425">
        <f>SUM(D623:D630)</f>
        <v>1317</v>
      </c>
      <c r="E622" s="208">
        <f t="shared" si="3"/>
        <v>-0.0586132952108649</v>
      </c>
    </row>
    <row r="623" s="200" customFormat="1" ht="34.95" customHeight="1" spans="1:5">
      <c r="A623" s="300" t="s">
        <v>1158</v>
      </c>
      <c r="B623" s="301" t="s">
        <v>149</v>
      </c>
      <c r="C623" s="425">
        <v>305</v>
      </c>
      <c r="D623" s="425">
        <v>289</v>
      </c>
      <c r="E623" s="208">
        <f t="shared" si="3"/>
        <v>-0.0524590163934426</v>
      </c>
    </row>
    <row r="624" s="200" customFormat="1" ht="34.95" customHeight="1" spans="1:5">
      <c r="A624" s="300" t="s">
        <v>1159</v>
      </c>
      <c r="B624" s="301" t="s">
        <v>151</v>
      </c>
      <c r="C624" s="425">
        <v>5</v>
      </c>
      <c r="D624" s="425">
        <v>5</v>
      </c>
      <c r="E624" s="208">
        <f t="shared" si="3"/>
        <v>0</v>
      </c>
    </row>
    <row r="625" s="200" customFormat="1" ht="34.95" customHeight="1" spans="1:5">
      <c r="A625" s="300" t="s">
        <v>1160</v>
      </c>
      <c r="B625" s="301" t="s">
        <v>153</v>
      </c>
      <c r="C625" s="425"/>
      <c r="D625" s="425"/>
      <c r="E625" s="208" t="s">
        <v>71</v>
      </c>
    </row>
    <row r="626" s="200" customFormat="1" ht="34.95" customHeight="1" spans="1:5">
      <c r="A626" s="300" t="s">
        <v>1161</v>
      </c>
      <c r="B626" s="301" t="s">
        <v>1162</v>
      </c>
      <c r="C626" s="425">
        <v>120</v>
      </c>
      <c r="D626" s="425">
        <v>116</v>
      </c>
      <c r="E626" s="208">
        <f t="shared" ref="E625:E688" si="4">(D626-C626)/C626</f>
        <v>-0.0333333333333333</v>
      </c>
    </row>
    <row r="627" s="200" customFormat="1" ht="34.95" customHeight="1" spans="1:5">
      <c r="A627" s="300" t="s">
        <v>1163</v>
      </c>
      <c r="B627" s="301" t="s">
        <v>1164</v>
      </c>
      <c r="C627" s="425">
        <v>2</v>
      </c>
      <c r="D627" s="425">
        <v>16</v>
      </c>
      <c r="E627" s="208">
        <f t="shared" si="4"/>
        <v>7</v>
      </c>
    </row>
    <row r="628" s="200" customFormat="1" ht="34.95" customHeight="1" spans="1:5">
      <c r="A628" s="300" t="s">
        <v>1165</v>
      </c>
      <c r="B628" s="301" t="s">
        <v>1166</v>
      </c>
      <c r="C628" s="425"/>
      <c r="D628" s="425"/>
      <c r="E628" s="208" t="s">
        <v>71</v>
      </c>
    </row>
    <row r="629" s="200" customFormat="1" ht="34.95" customHeight="1" spans="1:5">
      <c r="A629" s="300" t="s">
        <v>1167</v>
      </c>
      <c r="B629" s="301" t="s">
        <v>1168</v>
      </c>
      <c r="C629" s="425">
        <v>460</v>
      </c>
      <c r="D629" s="425">
        <v>471</v>
      </c>
      <c r="E629" s="208">
        <f t="shared" si="4"/>
        <v>0.0239130434782609</v>
      </c>
    </row>
    <row r="630" s="200" customFormat="1" ht="34.95" customHeight="1" spans="1:5">
      <c r="A630" s="300" t="s">
        <v>1169</v>
      </c>
      <c r="B630" s="301" t="s">
        <v>1170</v>
      </c>
      <c r="C630" s="425">
        <v>507</v>
      </c>
      <c r="D630" s="425">
        <v>420</v>
      </c>
      <c r="E630" s="208">
        <f t="shared" si="4"/>
        <v>-0.171597633136095</v>
      </c>
    </row>
    <row r="631" s="200" customFormat="1" ht="34.95" customHeight="1" spans="1:5">
      <c r="A631" s="297" t="s">
        <v>1171</v>
      </c>
      <c r="B631" s="298" t="s">
        <v>1172</v>
      </c>
      <c r="C631" s="425">
        <f>SUM(C632:C636)</f>
        <v>64</v>
      </c>
      <c r="D631" s="425">
        <f>SUM(D632:D636)</f>
        <v>69</v>
      </c>
      <c r="E631" s="208">
        <f t="shared" si="4"/>
        <v>0.078125</v>
      </c>
    </row>
    <row r="632" s="200" customFormat="1" ht="34.95" customHeight="1" spans="1:5">
      <c r="A632" s="300" t="s">
        <v>1173</v>
      </c>
      <c r="B632" s="301" t="s">
        <v>149</v>
      </c>
      <c r="C632" s="425">
        <v>62</v>
      </c>
      <c r="D632" s="425">
        <v>67</v>
      </c>
      <c r="E632" s="208">
        <f t="shared" si="4"/>
        <v>0.0806451612903226</v>
      </c>
    </row>
    <row r="633" s="200" customFormat="1" ht="34.95" customHeight="1" spans="1:5">
      <c r="A633" s="300" t="s">
        <v>1174</v>
      </c>
      <c r="B633" s="301" t="s">
        <v>151</v>
      </c>
      <c r="C633" s="425"/>
      <c r="D633" s="425"/>
      <c r="E633" s="208" t="s">
        <v>71</v>
      </c>
    </row>
    <row r="634" s="200" customFormat="1" ht="34.95" customHeight="1" spans="1:5">
      <c r="A634" s="300" t="s">
        <v>1175</v>
      </c>
      <c r="B634" s="301" t="s">
        <v>153</v>
      </c>
      <c r="C634" s="425"/>
      <c r="D634" s="425"/>
      <c r="E634" s="208" t="s">
        <v>71</v>
      </c>
    </row>
    <row r="635" s="200" customFormat="1" ht="34.95" customHeight="1" spans="1:5">
      <c r="A635" s="300">
        <v>2081650</v>
      </c>
      <c r="B635" s="301" t="s">
        <v>167</v>
      </c>
      <c r="C635" s="425">
        <v>2</v>
      </c>
      <c r="D635" s="425">
        <v>2</v>
      </c>
      <c r="E635" s="208">
        <f t="shared" si="4"/>
        <v>0</v>
      </c>
    </row>
    <row r="636" s="200" customFormat="1" ht="34.95" customHeight="1" spans="1:5">
      <c r="A636" s="300" t="s">
        <v>1176</v>
      </c>
      <c r="B636" s="301" t="s">
        <v>1177</v>
      </c>
      <c r="C636" s="425"/>
      <c r="D636" s="425"/>
      <c r="E636" s="208" t="s">
        <v>71</v>
      </c>
    </row>
    <row r="637" s="200" customFormat="1" ht="34.95" customHeight="1" spans="1:5">
      <c r="A637" s="297" t="s">
        <v>1178</v>
      </c>
      <c r="B637" s="298" t="s">
        <v>1179</v>
      </c>
      <c r="C637" s="425">
        <f>SUM(C638:C639)</f>
        <v>2794</v>
      </c>
      <c r="D637" s="425">
        <f>SUM(D638:D639)</f>
        <v>3057</v>
      </c>
      <c r="E637" s="208">
        <f t="shared" si="4"/>
        <v>0.0941302791696492</v>
      </c>
    </row>
    <row r="638" s="200" customFormat="1" ht="34.95" customHeight="1" spans="1:5">
      <c r="A638" s="300" t="s">
        <v>1180</v>
      </c>
      <c r="B638" s="301" t="s">
        <v>1181</v>
      </c>
      <c r="C638" s="425">
        <v>2794</v>
      </c>
      <c r="D638" s="425">
        <v>3057</v>
      </c>
      <c r="E638" s="208">
        <f t="shared" si="4"/>
        <v>0.0941302791696492</v>
      </c>
    </row>
    <row r="639" s="200" customFormat="1" ht="34.95" customHeight="1" spans="1:5">
      <c r="A639" s="300" t="s">
        <v>1182</v>
      </c>
      <c r="B639" s="301" t="s">
        <v>1183</v>
      </c>
      <c r="C639" s="425"/>
      <c r="D639" s="425"/>
      <c r="E639" s="208" t="s">
        <v>71</v>
      </c>
    </row>
    <row r="640" s="200" customFormat="1" ht="34.95" customHeight="1" spans="1:5">
      <c r="A640" s="297" t="s">
        <v>1184</v>
      </c>
      <c r="B640" s="298" t="s">
        <v>1185</v>
      </c>
      <c r="C640" s="425">
        <f>SUM(C641:C642)</f>
        <v>295</v>
      </c>
      <c r="D640" s="425">
        <f>SUM(D641:D642)</f>
        <v>354</v>
      </c>
      <c r="E640" s="208">
        <f t="shared" si="4"/>
        <v>0.2</v>
      </c>
    </row>
    <row r="641" s="200" customFormat="1" ht="34.95" customHeight="1" spans="1:5">
      <c r="A641" s="300" t="s">
        <v>1186</v>
      </c>
      <c r="B641" s="301" t="s">
        <v>1187</v>
      </c>
      <c r="C641" s="425">
        <v>235</v>
      </c>
      <c r="D641" s="425">
        <v>260</v>
      </c>
      <c r="E641" s="208">
        <f t="shared" si="4"/>
        <v>0.106382978723404</v>
      </c>
    </row>
    <row r="642" s="200" customFormat="1" ht="34.95" customHeight="1" spans="1:5">
      <c r="A642" s="300" t="s">
        <v>1188</v>
      </c>
      <c r="B642" s="301" t="s">
        <v>1189</v>
      </c>
      <c r="C642" s="425">
        <v>60</v>
      </c>
      <c r="D642" s="425">
        <v>94</v>
      </c>
      <c r="E642" s="208">
        <f t="shared" si="4"/>
        <v>0.566666666666667</v>
      </c>
    </row>
    <row r="643" s="200" customFormat="1" ht="34.95" customHeight="1" spans="1:5">
      <c r="A643" s="297" t="s">
        <v>1190</v>
      </c>
      <c r="B643" s="298" t="s">
        <v>1191</v>
      </c>
      <c r="C643" s="425">
        <f>SUM(C644:C645)</f>
        <v>324</v>
      </c>
      <c r="D643" s="425">
        <f>SUM(D644:D645)</f>
        <v>344</v>
      </c>
      <c r="E643" s="208">
        <f t="shared" si="4"/>
        <v>0.0617283950617284</v>
      </c>
    </row>
    <row r="644" s="200" customFormat="1" ht="34.95" customHeight="1" spans="1:5">
      <c r="A644" s="300" t="s">
        <v>1192</v>
      </c>
      <c r="B644" s="301" t="s">
        <v>1193</v>
      </c>
      <c r="C644" s="425">
        <v>324</v>
      </c>
      <c r="D644" s="425">
        <v>344</v>
      </c>
      <c r="E644" s="208">
        <f t="shared" si="4"/>
        <v>0.0617283950617284</v>
      </c>
    </row>
    <row r="645" s="200" customFormat="1" ht="34.95" customHeight="1" spans="1:5">
      <c r="A645" s="300" t="s">
        <v>1194</v>
      </c>
      <c r="B645" s="301" t="s">
        <v>1195</v>
      </c>
      <c r="C645" s="425"/>
      <c r="D645" s="425"/>
      <c r="E645" s="208" t="s">
        <v>71</v>
      </c>
    </row>
    <row r="646" s="200" customFormat="1" ht="34.95" customHeight="1" spans="1:5">
      <c r="A646" s="297" t="s">
        <v>1196</v>
      </c>
      <c r="B646" s="298" t="s">
        <v>1197</v>
      </c>
      <c r="C646" s="425">
        <f>SUM(C647:C648)</f>
        <v>0</v>
      </c>
      <c r="D646" s="425">
        <f>SUM(D647:D648)</f>
        <v>0</v>
      </c>
      <c r="E646" s="208" t="s">
        <v>71</v>
      </c>
    </row>
    <row r="647" s="200" customFormat="1" ht="34.95" customHeight="1" spans="1:5">
      <c r="A647" s="300" t="s">
        <v>1198</v>
      </c>
      <c r="B647" s="301" t="s">
        <v>1199</v>
      </c>
      <c r="C647" s="425"/>
      <c r="D647" s="425"/>
      <c r="E647" s="208" t="s">
        <v>71</v>
      </c>
    </row>
    <row r="648" s="200" customFormat="1" ht="34.95" customHeight="1" spans="1:5">
      <c r="A648" s="300" t="s">
        <v>1200</v>
      </c>
      <c r="B648" s="301" t="s">
        <v>1201</v>
      </c>
      <c r="C648" s="425"/>
      <c r="D648" s="425"/>
      <c r="E648" s="208" t="s">
        <v>71</v>
      </c>
    </row>
    <row r="649" s="200" customFormat="1" ht="34.95" customHeight="1" spans="1:5">
      <c r="A649" s="297" t="s">
        <v>1202</v>
      </c>
      <c r="B649" s="298" t="s">
        <v>1203</v>
      </c>
      <c r="C649" s="425">
        <f>SUM(C650:C651)</f>
        <v>23</v>
      </c>
      <c r="D649" s="425">
        <f>SUM(D650:D651)</f>
        <v>5</v>
      </c>
      <c r="E649" s="208">
        <f t="shared" si="4"/>
        <v>-0.782608695652174</v>
      </c>
    </row>
    <row r="650" s="200" customFormat="1" ht="34.95" customHeight="1" spans="1:5">
      <c r="A650" s="300" t="s">
        <v>1204</v>
      </c>
      <c r="B650" s="301" t="s">
        <v>1205</v>
      </c>
      <c r="C650" s="425">
        <v>23</v>
      </c>
      <c r="D650" s="425">
        <v>5</v>
      </c>
      <c r="E650" s="208">
        <f t="shared" si="4"/>
        <v>-0.782608695652174</v>
      </c>
    </row>
    <row r="651" s="200" customFormat="1" ht="34.95" customHeight="1" spans="1:5">
      <c r="A651" s="300" t="s">
        <v>1206</v>
      </c>
      <c r="B651" s="301" t="s">
        <v>1207</v>
      </c>
      <c r="C651" s="425"/>
      <c r="D651" s="425"/>
      <c r="E651" s="208" t="s">
        <v>71</v>
      </c>
    </row>
    <row r="652" s="200" customFormat="1" ht="34.95" customHeight="1" spans="1:5">
      <c r="A652" s="297" t="s">
        <v>1208</v>
      </c>
      <c r="B652" s="298" t="s">
        <v>1209</v>
      </c>
      <c r="C652" s="425">
        <f>SUM(C653:C655)</f>
        <v>1225</v>
      </c>
      <c r="D652" s="425">
        <f>SUM(D653:D655)</f>
        <v>1283</v>
      </c>
      <c r="E652" s="208">
        <f t="shared" si="4"/>
        <v>0.0473469387755102</v>
      </c>
    </row>
    <row r="653" s="200" customFormat="1" ht="34.95" customHeight="1" spans="1:5">
      <c r="A653" s="300" t="s">
        <v>1210</v>
      </c>
      <c r="B653" s="301" t="s">
        <v>1211</v>
      </c>
      <c r="C653" s="425"/>
      <c r="D653" s="425"/>
      <c r="E653" s="208" t="s">
        <v>71</v>
      </c>
    </row>
    <row r="654" s="200" customFormat="1" ht="34.95" customHeight="1" spans="1:5">
      <c r="A654" s="300" t="s">
        <v>1212</v>
      </c>
      <c r="B654" s="301" t="s">
        <v>1213</v>
      </c>
      <c r="C654" s="425">
        <v>1225</v>
      </c>
      <c r="D654" s="425">
        <v>1283</v>
      </c>
      <c r="E654" s="208">
        <f t="shared" si="4"/>
        <v>0.0473469387755102</v>
      </c>
    </row>
    <row r="655" s="200" customFormat="1" ht="34.95" customHeight="1" spans="1:5">
      <c r="A655" s="300" t="s">
        <v>1214</v>
      </c>
      <c r="B655" s="301" t="s">
        <v>1215</v>
      </c>
      <c r="C655" s="425"/>
      <c r="D655" s="425"/>
      <c r="E655" s="208" t="s">
        <v>71</v>
      </c>
    </row>
    <row r="656" s="200" customFormat="1" ht="34.95" customHeight="1" spans="1:5">
      <c r="A656" s="297" t="s">
        <v>1216</v>
      </c>
      <c r="B656" s="298" t="s">
        <v>1217</v>
      </c>
      <c r="C656" s="425">
        <f>SUM(C657:C660)</f>
        <v>0</v>
      </c>
      <c r="D656" s="425">
        <f>SUM(D657:D660)</f>
        <v>0</v>
      </c>
      <c r="E656" s="208" t="s">
        <v>71</v>
      </c>
    </row>
    <row r="657" s="200" customFormat="1" ht="34.95" customHeight="1" spans="1:5">
      <c r="A657" s="300" t="s">
        <v>1218</v>
      </c>
      <c r="B657" s="301" t="s">
        <v>1219</v>
      </c>
      <c r="C657" s="425"/>
      <c r="D657" s="425"/>
      <c r="E657" s="208" t="s">
        <v>71</v>
      </c>
    </row>
    <row r="658" s="200" customFormat="1" ht="34.95" customHeight="1" spans="1:5">
      <c r="A658" s="300" t="s">
        <v>1220</v>
      </c>
      <c r="B658" s="301" t="s">
        <v>1221</v>
      </c>
      <c r="C658" s="425"/>
      <c r="D658" s="425"/>
      <c r="E658" s="208" t="s">
        <v>71</v>
      </c>
    </row>
    <row r="659" s="200" customFormat="1" ht="34.95" customHeight="1" spans="1:5">
      <c r="A659" s="300" t="s">
        <v>1222</v>
      </c>
      <c r="B659" s="301" t="s">
        <v>1223</v>
      </c>
      <c r="C659" s="425"/>
      <c r="D659" s="425"/>
      <c r="E659" s="208" t="s">
        <v>71</v>
      </c>
    </row>
    <row r="660" s="200" customFormat="1" ht="34.95" customHeight="1" spans="1:5">
      <c r="A660" s="300" t="s">
        <v>1224</v>
      </c>
      <c r="B660" s="301" t="s">
        <v>1225</v>
      </c>
      <c r="C660" s="425"/>
      <c r="D660" s="425"/>
      <c r="E660" s="208" t="s">
        <v>71</v>
      </c>
    </row>
    <row r="661" s="200" customFormat="1" ht="34.95" customHeight="1" spans="1:5">
      <c r="A661" s="297" t="s">
        <v>1226</v>
      </c>
      <c r="B661" s="298" t="s">
        <v>1227</v>
      </c>
      <c r="C661" s="425">
        <f>SUM(C662:C668)</f>
        <v>503</v>
      </c>
      <c r="D661" s="425">
        <f>SUM(D662:D668)</f>
        <v>519</v>
      </c>
      <c r="E661" s="208">
        <f t="shared" si="4"/>
        <v>0.0318091451292246</v>
      </c>
    </row>
    <row r="662" s="200" customFormat="1" ht="34.95" customHeight="1" spans="1:5">
      <c r="A662" s="300" t="s">
        <v>1228</v>
      </c>
      <c r="B662" s="301" t="s">
        <v>149</v>
      </c>
      <c r="C662" s="425">
        <v>373</v>
      </c>
      <c r="D662" s="425">
        <v>382</v>
      </c>
      <c r="E662" s="208">
        <f t="shared" si="4"/>
        <v>0.0241286863270777</v>
      </c>
    </row>
    <row r="663" s="200" customFormat="1" ht="34.95" customHeight="1" spans="1:5">
      <c r="A663" s="300" t="s">
        <v>1229</v>
      </c>
      <c r="B663" s="301" t="s">
        <v>151</v>
      </c>
      <c r="C663" s="425">
        <v>10</v>
      </c>
      <c r="D663" s="425">
        <v>5</v>
      </c>
      <c r="E663" s="208">
        <f t="shared" si="4"/>
        <v>-0.5</v>
      </c>
    </row>
    <row r="664" s="200" customFormat="1" ht="34.95" customHeight="1" spans="1:5">
      <c r="A664" s="300" t="s">
        <v>1230</v>
      </c>
      <c r="B664" s="301" t="s">
        <v>153</v>
      </c>
      <c r="C664" s="425"/>
      <c r="D664" s="425"/>
      <c r="E664" s="208" t="s">
        <v>71</v>
      </c>
    </row>
    <row r="665" s="200" customFormat="1" ht="34.95" customHeight="1" spans="1:5">
      <c r="A665" s="300" t="s">
        <v>1231</v>
      </c>
      <c r="B665" s="301" t="s">
        <v>1232</v>
      </c>
      <c r="C665" s="425">
        <v>120</v>
      </c>
      <c r="D665" s="425">
        <v>132</v>
      </c>
      <c r="E665" s="208">
        <f t="shared" si="4"/>
        <v>0.1</v>
      </c>
    </row>
    <row r="666" s="200" customFormat="1" ht="34.95" customHeight="1" spans="1:5">
      <c r="A666" s="300" t="s">
        <v>1233</v>
      </c>
      <c r="B666" s="301" t="s">
        <v>1234</v>
      </c>
      <c r="C666" s="425"/>
      <c r="D666" s="425"/>
      <c r="E666" s="208" t="s">
        <v>71</v>
      </c>
    </row>
    <row r="667" s="200" customFormat="1" ht="34.95" customHeight="1" spans="1:5">
      <c r="A667" s="300" t="s">
        <v>1235</v>
      </c>
      <c r="B667" s="301" t="s">
        <v>167</v>
      </c>
      <c r="C667" s="425"/>
      <c r="D667" s="425"/>
      <c r="E667" s="208" t="s">
        <v>71</v>
      </c>
    </row>
    <row r="668" s="200" customFormat="1" ht="34.95" customHeight="1" spans="1:5">
      <c r="A668" s="300" t="s">
        <v>1236</v>
      </c>
      <c r="B668" s="301" t="s">
        <v>1237</v>
      </c>
      <c r="C668" s="425"/>
      <c r="D668" s="425"/>
      <c r="E668" s="208" t="s">
        <v>71</v>
      </c>
    </row>
    <row r="669" s="200" customFormat="1" ht="34.95" customHeight="1" spans="1:5">
      <c r="A669" s="297" t="s">
        <v>1238</v>
      </c>
      <c r="B669" s="298" t="s">
        <v>1239</v>
      </c>
      <c r="C669" s="425">
        <f>SUM(C670:C671)</f>
        <v>10</v>
      </c>
      <c r="D669" s="425">
        <f>SUM(D670:D671)</f>
        <v>5</v>
      </c>
      <c r="E669" s="208">
        <f t="shared" si="4"/>
        <v>-0.5</v>
      </c>
    </row>
    <row r="670" s="200" customFormat="1" ht="34.95" customHeight="1" spans="1:5">
      <c r="A670" s="300" t="s">
        <v>1240</v>
      </c>
      <c r="B670" s="301" t="s">
        <v>1241</v>
      </c>
      <c r="C670" s="425">
        <v>10</v>
      </c>
      <c r="D670" s="425">
        <v>5</v>
      </c>
      <c r="E670" s="208">
        <f t="shared" si="4"/>
        <v>-0.5</v>
      </c>
    </row>
    <row r="671" s="200" customFormat="1" ht="34.95" customHeight="1" spans="1:5">
      <c r="A671" s="300" t="s">
        <v>1242</v>
      </c>
      <c r="B671" s="301" t="s">
        <v>1243</v>
      </c>
      <c r="C671" s="425"/>
      <c r="D671" s="425"/>
      <c r="E671" s="208" t="s">
        <v>71</v>
      </c>
    </row>
    <row r="672" s="200" customFormat="1" ht="34.95" customHeight="1" spans="1:5">
      <c r="A672" s="297" t="s">
        <v>1244</v>
      </c>
      <c r="B672" s="298" t="s">
        <v>1245</v>
      </c>
      <c r="C672" s="425">
        <f>SUM(C673)</f>
        <v>4398</v>
      </c>
      <c r="D672" s="425">
        <f>SUM(D673)</f>
        <v>4144</v>
      </c>
      <c r="E672" s="208">
        <f t="shared" si="4"/>
        <v>-0.0577535243292406</v>
      </c>
    </row>
    <row r="673" s="200" customFormat="1" ht="34.95" customHeight="1" spans="1:5">
      <c r="A673" s="310">
        <v>2089999</v>
      </c>
      <c r="B673" s="301" t="s">
        <v>1246</v>
      </c>
      <c r="C673" s="425">
        <v>4398</v>
      </c>
      <c r="D673" s="425">
        <v>4144</v>
      </c>
      <c r="E673" s="208">
        <f t="shared" si="4"/>
        <v>-0.0577535243292406</v>
      </c>
    </row>
    <row r="674" s="200" customFormat="1" ht="34.95" customHeight="1" spans="1:5">
      <c r="A674" s="423">
        <v>210</v>
      </c>
      <c r="B674" s="424" t="s">
        <v>113</v>
      </c>
      <c r="C674" s="425">
        <f>SUM(C675,C680,C694,C698,C710,C713,C717,C722,C726,C730,C733,C742,C748)</f>
        <v>68754</v>
      </c>
      <c r="D674" s="425">
        <f>SUM(D675,D680,D694,D698,D710,D713,D717,D722,D726,D730,D733,D742,D748,D746)</f>
        <v>71418</v>
      </c>
      <c r="E674" s="208">
        <f t="shared" si="4"/>
        <v>0.0387468365476918</v>
      </c>
    </row>
    <row r="675" s="200" customFormat="1" ht="34.95" customHeight="1" spans="1:5">
      <c r="A675" s="297" t="s">
        <v>1247</v>
      </c>
      <c r="B675" s="298" t="s">
        <v>1248</v>
      </c>
      <c r="C675" s="425">
        <f>SUM(C676:C679)</f>
        <v>561</v>
      </c>
      <c r="D675" s="425">
        <f>SUM(D676:D679)</f>
        <v>783</v>
      </c>
      <c r="E675" s="208">
        <f t="shared" si="4"/>
        <v>0.39572192513369</v>
      </c>
    </row>
    <row r="676" s="200" customFormat="1" ht="34.95" customHeight="1" spans="1:5">
      <c r="A676" s="300" t="s">
        <v>1249</v>
      </c>
      <c r="B676" s="301" t="s">
        <v>149</v>
      </c>
      <c r="C676" s="425">
        <v>442</v>
      </c>
      <c r="D676" s="425">
        <v>766</v>
      </c>
      <c r="E676" s="208">
        <f t="shared" si="4"/>
        <v>0.733031674208145</v>
      </c>
    </row>
    <row r="677" s="200" customFormat="1" ht="34.95" customHeight="1" spans="1:5">
      <c r="A677" s="300" t="s">
        <v>1250</v>
      </c>
      <c r="B677" s="301" t="s">
        <v>151</v>
      </c>
      <c r="C677" s="425">
        <v>116</v>
      </c>
      <c r="D677" s="425">
        <v>17</v>
      </c>
      <c r="E677" s="208">
        <f t="shared" si="4"/>
        <v>-0.853448275862069</v>
      </c>
    </row>
    <row r="678" s="200" customFormat="1" ht="34.95" customHeight="1" spans="1:5">
      <c r="A678" s="300" t="s">
        <v>1251</v>
      </c>
      <c r="B678" s="301" t="s">
        <v>153</v>
      </c>
      <c r="C678" s="425"/>
      <c r="D678" s="425"/>
      <c r="E678" s="208" t="s">
        <v>71</v>
      </c>
    </row>
    <row r="679" s="200" customFormat="1" ht="34.95" customHeight="1" spans="1:5">
      <c r="A679" s="300" t="s">
        <v>1252</v>
      </c>
      <c r="B679" s="301" t="s">
        <v>1253</v>
      </c>
      <c r="C679" s="425">
        <v>3</v>
      </c>
      <c r="D679" s="425"/>
      <c r="E679" s="208">
        <f t="shared" si="4"/>
        <v>-1</v>
      </c>
    </row>
    <row r="680" s="200" customFormat="1" ht="34.95" customHeight="1" spans="1:5">
      <c r="A680" s="297" t="s">
        <v>1254</v>
      </c>
      <c r="B680" s="298" t="s">
        <v>1255</v>
      </c>
      <c r="C680" s="425">
        <f>SUM(C681:C693)</f>
        <v>2843</v>
      </c>
      <c r="D680" s="425">
        <f>SUM(D681:D693)</f>
        <v>3145</v>
      </c>
      <c r="E680" s="208">
        <f t="shared" si="4"/>
        <v>0.106225817798101</v>
      </c>
    </row>
    <row r="681" s="200" customFormat="1" ht="34.95" customHeight="1" spans="1:5">
      <c r="A681" s="300" t="s">
        <v>1256</v>
      </c>
      <c r="B681" s="301" t="s">
        <v>1257</v>
      </c>
      <c r="C681" s="425">
        <v>2843</v>
      </c>
      <c r="D681" s="425">
        <v>3145</v>
      </c>
      <c r="E681" s="208">
        <f t="shared" si="4"/>
        <v>0.106225817798101</v>
      </c>
    </row>
    <row r="682" s="200" customFormat="1" ht="34.95" customHeight="1" spans="1:5">
      <c r="A682" s="300" t="s">
        <v>1258</v>
      </c>
      <c r="B682" s="301" t="s">
        <v>1259</v>
      </c>
      <c r="C682" s="425"/>
      <c r="D682" s="425"/>
      <c r="E682" s="208" t="s">
        <v>71</v>
      </c>
    </row>
    <row r="683" s="200" customFormat="1" ht="34.95" customHeight="1" spans="1:5">
      <c r="A683" s="300" t="s">
        <v>1260</v>
      </c>
      <c r="B683" s="301" t="s">
        <v>1261</v>
      </c>
      <c r="C683" s="425"/>
      <c r="D683" s="425"/>
      <c r="E683" s="208" t="s">
        <v>71</v>
      </c>
    </row>
    <row r="684" s="200" customFormat="1" ht="34.95" customHeight="1" spans="1:5">
      <c r="A684" s="300" t="s">
        <v>1262</v>
      </c>
      <c r="B684" s="301" t="s">
        <v>1263</v>
      </c>
      <c r="C684" s="425"/>
      <c r="D684" s="425"/>
      <c r="E684" s="208" t="s">
        <v>71</v>
      </c>
    </row>
    <row r="685" s="200" customFormat="1" ht="34.95" customHeight="1" spans="1:5">
      <c r="A685" s="300" t="s">
        <v>1264</v>
      </c>
      <c r="B685" s="301" t="s">
        <v>1265</v>
      </c>
      <c r="C685" s="425"/>
      <c r="D685" s="425"/>
      <c r="E685" s="208" t="s">
        <v>71</v>
      </c>
    </row>
    <row r="686" s="200" customFormat="1" ht="34.95" customHeight="1" spans="1:5">
      <c r="A686" s="300" t="s">
        <v>1266</v>
      </c>
      <c r="B686" s="301" t="s">
        <v>1267</v>
      </c>
      <c r="C686" s="425"/>
      <c r="D686" s="425"/>
      <c r="E686" s="208" t="s">
        <v>71</v>
      </c>
    </row>
    <row r="687" s="200" customFormat="1" ht="34.95" customHeight="1" spans="1:5">
      <c r="A687" s="300" t="s">
        <v>1268</v>
      </c>
      <c r="B687" s="301" t="s">
        <v>1269</v>
      </c>
      <c r="C687" s="425"/>
      <c r="D687" s="425"/>
      <c r="E687" s="208" t="s">
        <v>71</v>
      </c>
    </row>
    <row r="688" s="200" customFormat="1" ht="34.95" customHeight="1" spans="1:5">
      <c r="A688" s="300" t="s">
        <v>1270</v>
      </c>
      <c r="B688" s="301" t="s">
        <v>1271</v>
      </c>
      <c r="C688" s="425"/>
      <c r="D688" s="425"/>
      <c r="E688" s="208" t="s">
        <v>71</v>
      </c>
    </row>
    <row r="689" s="200" customFormat="1" ht="34.95" customHeight="1" spans="1:5">
      <c r="A689" s="300" t="s">
        <v>1272</v>
      </c>
      <c r="B689" s="301" t="s">
        <v>1273</v>
      </c>
      <c r="C689" s="425"/>
      <c r="D689" s="425"/>
      <c r="E689" s="208" t="s">
        <v>71</v>
      </c>
    </row>
    <row r="690" s="200" customFormat="1" ht="34.95" customHeight="1" spans="1:5">
      <c r="A690" s="300" t="s">
        <v>1274</v>
      </c>
      <c r="B690" s="301" t="s">
        <v>1275</v>
      </c>
      <c r="C690" s="425"/>
      <c r="D690" s="425"/>
      <c r="E690" s="208" t="s">
        <v>71</v>
      </c>
    </row>
    <row r="691" s="200" customFormat="1" ht="34.95" customHeight="1" spans="1:5">
      <c r="A691" s="300" t="s">
        <v>1276</v>
      </c>
      <c r="B691" s="301" t="s">
        <v>1277</v>
      </c>
      <c r="C691" s="425"/>
      <c r="D691" s="425"/>
      <c r="E691" s="208" t="s">
        <v>71</v>
      </c>
    </row>
    <row r="692" s="200" customFormat="1" ht="34.95" customHeight="1" spans="1:5">
      <c r="A692" s="300" t="s">
        <v>1278</v>
      </c>
      <c r="B692" s="301" t="s">
        <v>1279</v>
      </c>
      <c r="C692" s="425"/>
      <c r="D692" s="425"/>
      <c r="E692" s="208" t="s">
        <v>71</v>
      </c>
    </row>
    <row r="693" s="200" customFormat="1" ht="34.95" customHeight="1" spans="1:5">
      <c r="A693" s="300" t="s">
        <v>1280</v>
      </c>
      <c r="B693" s="301" t="s">
        <v>1281</v>
      </c>
      <c r="C693" s="425"/>
      <c r="D693" s="425"/>
      <c r="E693" s="208" t="s">
        <v>71</v>
      </c>
    </row>
    <row r="694" s="200" customFormat="1" ht="34.95" customHeight="1" spans="1:5">
      <c r="A694" s="297" t="s">
        <v>1282</v>
      </c>
      <c r="B694" s="298" t="s">
        <v>1283</v>
      </c>
      <c r="C694" s="425">
        <f>SUM(C695:C697)</f>
        <v>7623</v>
      </c>
      <c r="D694" s="425">
        <f>SUM(D695:D697)</f>
        <v>8822</v>
      </c>
      <c r="E694" s="208">
        <f t="shared" ref="E689:E752" si="5">(D694-C694)/C694</f>
        <v>0.157287157287157</v>
      </c>
    </row>
    <row r="695" s="200" customFormat="1" ht="34.95" customHeight="1" spans="1:5">
      <c r="A695" s="300" t="s">
        <v>1284</v>
      </c>
      <c r="B695" s="301" t="s">
        <v>1285</v>
      </c>
      <c r="C695" s="425">
        <v>7013</v>
      </c>
      <c r="D695" s="425">
        <v>8325</v>
      </c>
      <c r="E695" s="208">
        <f t="shared" si="5"/>
        <v>0.187081135034935</v>
      </c>
    </row>
    <row r="696" s="200" customFormat="1" ht="34.95" customHeight="1" spans="1:5">
      <c r="A696" s="300" t="s">
        <v>1286</v>
      </c>
      <c r="B696" s="301" t="s">
        <v>1287</v>
      </c>
      <c r="C696" s="425"/>
      <c r="D696" s="425"/>
      <c r="E696" s="208" t="s">
        <v>71</v>
      </c>
    </row>
    <row r="697" s="200" customFormat="1" ht="34.95" customHeight="1" spans="1:5">
      <c r="A697" s="300" t="s">
        <v>1288</v>
      </c>
      <c r="B697" s="301" t="s">
        <v>1289</v>
      </c>
      <c r="C697" s="425">
        <v>610</v>
      </c>
      <c r="D697" s="425">
        <v>497</v>
      </c>
      <c r="E697" s="208">
        <f t="shared" si="5"/>
        <v>-0.185245901639344</v>
      </c>
    </row>
    <row r="698" s="200" customFormat="1" ht="34.95" customHeight="1" spans="1:5">
      <c r="A698" s="297" t="s">
        <v>1290</v>
      </c>
      <c r="B698" s="298" t="s">
        <v>1291</v>
      </c>
      <c r="C698" s="425">
        <f>SUM(C699:C709)</f>
        <v>25302</v>
      </c>
      <c r="D698" s="425">
        <f>SUM(D699:D709)</f>
        <v>21633</v>
      </c>
      <c r="E698" s="208">
        <f t="shared" si="5"/>
        <v>-0.145008299739151</v>
      </c>
    </row>
    <row r="699" s="200" customFormat="1" ht="34.95" customHeight="1" spans="1:5">
      <c r="A699" s="300" t="s">
        <v>1292</v>
      </c>
      <c r="B699" s="301" t="s">
        <v>1293</v>
      </c>
      <c r="C699" s="425">
        <v>1886</v>
      </c>
      <c r="D699" s="425">
        <v>1980</v>
      </c>
      <c r="E699" s="208">
        <f t="shared" si="5"/>
        <v>0.0498409331919406</v>
      </c>
    </row>
    <row r="700" s="200" customFormat="1" ht="34.95" customHeight="1" spans="1:5">
      <c r="A700" s="300" t="s">
        <v>1294</v>
      </c>
      <c r="B700" s="301" t="s">
        <v>1295</v>
      </c>
      <c r="C700" s="425">
        <v>434</v>
      </c>
      <c r="D700" s="425"/>
      <c r="E700" s="208">
        <f t="shared" si="5"/>
        <v>-1</v>
      </c>
    </row>
    <row r="701" s="200" customFormat="1" ht="34.95" customHeight="1" spans="1:5">
      <c r="A701" s="300" t="s">
        <v>1296</v>
      </c>
      <c r="B701" s="301" t="s">
        <v>1297</v>
      </c>
      <c r="C701" s="425">
        <v>1396</v>
      </c>
      <c r="D701" s="425">
        <v>1508</v>
      </c>
      <c r="E701" s="208">
        <f t="shared" si="5"/>
        <v>0.0802292263610315</v>
      </c>
    </row>
    <row r="702" s="200" customFormat="1" ht="34.95" customHeight="1" spans="1:5">
      <c r="A702" s="300" t="s">
        <v>1298</v>
      </c>
      <c r="B702" s="301" t="s">
        <v>1299</v>
      </c>
      <c r="C702" s="425"/>
      <c r="D702" s="425"/>
      <c r="E702" s="208" t="s">
        <v>71</v>
      </c>
    </row>
    <row r="703" s="200" customFormat="1" ht="34.95" customHeight="1" spans="1:5">
      <c r="A703" s="300" t="s">
        <v>1300</v>
      </c>
      <c r="B703" s="301" t="s">
        <v>1301</v>
      </c>
      <c r="C703" s="425"/>
      <c r="D703" s="425"/>
      <c r="E703" s="208" t="s">
        <v>71</v>
      </c>
    </row>
    <row r="704" s="200" customFormat="1" ht="34.95" customHeight="1" spans="1:5">
      <c r="A704" s="300" t="s">
        <v>1302</v>
      </c>
      <c r="B704" s="301" t="s">
        <v>1303</v>
      </c>
      <c r="C704" s="425"/>
      <c r="D704" s="425"/>
      <c r="E704" s="208" t="s">
        <v>71</v>
      </c>
    </row>
    <row r="705" s="200" customFormat="1" ht="34.95" customHeight="1" spans="1:5">
      <c r="A705" s="300" t="s">
        <v>1304</v>
      </c>
      <c r="B705" s="301" t="s">
        <v>1305</v>
      </c>
      <c r="C705" s="425">
        <v>141</v>
      </c>
      <c r="D705" s="425">
        <v>149</v>
      </c>
      <c r="E705" s="208">
        <f t="shared" si="5"/>
        <v>0.0567375886524823</v>
      </c>
    </row>
    <row r="706" s="200" customFormat="1" ht="34.95" customHeight="1" spans="1:5">
      <c r="A706" s="300" t="s">
        <v>1306</v>
      </c>
      <c r="B706" s="301" t="s">
        <v>1307</v>
      </c>
      <c r="C706" s="425">
        <v>20664</v>
      </c>
      <c r="D706" s="425">
        <v>17479</v>
      </c>
      <c r="E706" s="208">
        <f t="shared" si="5"/>
        <v>-0.154132791327913</v>
      </c>
    </row>
    <row r="707" s="200" customFormat="1" ht="34.95" customHeight="1" spans="1:5">
      <c r="A707" s="300" t="s">
        <v>1308</v>
      </c>
      <c r="B707" s="301" t="s">
        <v>1309</v>
      </c>
      <c r="C707" s="425">
        <v>521</v>
      </c>
      <c r="D707" s="425">
        <v>390</v>
      </c>
      <c r="E707" s="208">
        <f t="shared" si="5"/>
        <v>-0.251439539347409</v>
      </c>
    </row>
    <row r="708" s="200" customFormat="1" ht="34.95" customHeight="1" spans="1:5">
      <c r="A708" s="300" t="s">
        <v>1310</v>
      </c>
      <c r="B708" s="301" t="s">
        <v>1311</v>
      </c>
      <c r="C708" s="425">
        <v>181</v>
      </c>
      <c r="D708" s="425">
        <v>91</v>
      </c>
      <c r="E708" s="208">
        <f t="shared" si="5"/>
        <v>-0.497237569060773</v>
      </c>
    </row>
    <row r="709" s="200" customFormat="1" ht="34.95" customHeight="1" spans="1:5">
      <c r="A709" s="300" t="s">
        <v>1312</v>
      </c>
      <c r="B709" s="301" t="s">
        <v>1313</v>
      </c>
      <c r="C709" s="425">
        <v>79</v>
      </c>
      <c r="D709" s="425">
        <v>36</v>
      </c>
      <c r="E709" s="208">
        <f t="shared" si="5"/>
        <v>-0.544303797468354</v>
      </c>
    </row>
    <row r="710" s="200" customFormat="1" ht="34.95" customHeight="1" spans="1:5">
      <c r="A710" s="297" t="s">
        <v>1314</v>
      </c>
      <c r="B710" s="298" t="s">
        <v>1315</v>
      </c>
      <c r="C710" s="425">
        <f>SUM(C711:C712)</f>
        <v>2</v>
      </c>
      <c r="D710" s="425">
        <f>SUM(D711:D712)</f>
        <v>0</v>
      </c>
      <c r="E710" s="208">
        <f t="shared" si="5"/>
        <v>-1</v>
      </c>
    </row>
    <row r="711" s="200" customFormat="1" ht="34.95" customHeight="1" spans="1:5">
      <c r="A711" s="300" t="s">
        <v>1316</v>
      </c>
      <c r="B711" s="301" t="s">
        <v>1317</v>
      </c>
      <c r="C711" s="425">
        <v>2</v>
      </c>
      <c r="D711" s="425"/>
      <c r="E711" s="208">
        <f t="shared" si="5"/>
        <v>-1</v>
      </c>
    </row>
    <row r="712" s="200" customFormat="1" ht="34.95" customHeight="1" spans="1:5">
      <c r="A712" s="300" t="s">
        <v>1318</v>
      </c>
      <c r="B712" s="301" t="s">
        <v>1319</v>
      </c>
      <c r="C712" s="425"/>
      <c r="D712" s="425"/>
      <c r="E712" s="208" t="s">
        <v>71</v>
      </c>
    </row>
    <row r="713" s="200" customFormat="1" ht="34.95" customHeight="1" spans="1:5">
      <c r="A713" s="297" t="s">
        <v>1320</v>
      </c>
      <c r="B713" s="298" t="s">
        <v>1321</v>
      </c>
      <c r="C713" s="425">
        <f>SUM(C714:C716)</f>
        <v>4577</v>
      </c>
      <c r="D713" s="425">
        <f>SUM(D714:D716)</f>
        <v>5370</v>
      </c>
      <c r="E713" s="208">
        <f t="shared" si="5"/>
        <v>0.173257592309373</v>
      </c>
    </row>
    <row r="714" s="200" customFormat="1" ht="34.95" customHeight="1" spans="1:5">
      <c r="A714" s="300" t="s">
        <v>1322</v>
      </c>
      <c r="B714" s="301" t="s">
        <v>1323</v>
      </c>
      <c r="C714" s="425">
        <v>1727</v>
      </c>
      <c r="D714" s="425">
        <v>1173</v>
      </c>
      <c r="E714" s="208">
        <f t="shared" si="5"/>
        <v>-0.320787492762015</v>
      </c>
    </row>
    <row r="715" s="200" customFormat="1" ht="34.95" customHeight="1" spans="1:5">
      <c r="A715" s="300" t="s">
        <v>1324</v>
      </c>
      <c r="B715" s="301" t="s">
        <v>1325</v>
      </c>
      <c r="C715" s="425">
        <v>1246</v>
      </c>
      <c r="D715" s="425">
        <v>1116</v>
      </c>
      <c r="E715" s="208">
        <f t="shared" si="5"/>
        <v>-0.104333868378812</v>
      </c>
    </row>
    <row r="716" s="200" customFormat="1" ht="34.95" customHeight="1" spans="1:5">
      <c r="A716" s="300" t="s">
        <v>1326</v>
      </c>
      <c r="B716" s="301" t="s">
        <v>1327</v>
      </c>
      <c r="C716" s="425">
        <v>1604</v>
      </c>
      <c r="D716" s="425">
        <v>3081</v>
      </c>
      <c r="E716" s="208">
        <f t="shared" si="5"/>
        <v>0.920822942643391</v>
      </c>
    </row>
    <row r="717" s="200" customFormat="1" ht="34.95" customHeight="1" spans="1:5">
      <c r="A717" s="297" t="s">
        <v>1328</v>
      </c>
      <c r="B717" s="298" t="s">
        <v>1329</v>
      </c>
      <c r="C717" s="425">
        <f>SUM(C718:C721)</f>
        <v>23656</v>
      </c>
      <c r="D717" s="425">
        <f>SUM(D718:D721)</f>
        <v>24545</v>
      </c>
      <c r="E717" s="208">
        <f t="shared" si="5"/>
        <v>0.0375803178897531</v>
      </c>
    </row>
    <row r="718" s="200" customFormat="1" ht="34.95" customHeight="1" spans="1:5">
      <c r="A718" s="300" t="s">
        <v>1330</v>
      </c>
      <c r="B718" s="301" t="s">
        <v>1331</v>
      </c>
      <c r="C718" s="425">
        <v>4404</v>
      </c>
      <c r="D718" s="425">
        <v>4647</v>
      </c>
      <c r="E718" s="208">
        <f t="shared" si="5"/>
        <v>0.0551771117166213</v>
      </c>
    </row>
    <row r="719" s="200" customFormat="1" ht="34.95" customHeight="1" spans="1:5">
      <c r="A719" s="300" t="s">
        <v>1332</v>
      </c>
      <c r="B719" s="301" t="s">
        <v>1333</v>
      </c>
      <c r="C719" s="425">
        <v>7275</v>
      </c>
      <c r="D719" s="425">
        <v>7644</v>
      </c>
      <c r="E719" s="208">
        <f t="shared" si="5"/>
        <v>0.0507216494845361</v>
      </c>
    </row>
    <row r="720" s="200" customFormat="1" ht="34.95" customHeight="1" spans="1:5">
      <c r="A720" s="300" t="s">
        <v>1334</v>
      </c>
      <c r="B720" s="301" t="s">
        <v>1335</v>
      </c>
      <c r="C720" s="425">
        <v>9413</v>
      </c>
      <c r="D720" s="425">
        <v>9527</v>
      </c>
      <c r="E720" s="208">
        <f t="shared" si="5"/>
        <v>0.0121109104430044</v>
      </c>
    </row>
    <row r="721" s="200" customFormat="1" ht="34.95" customHeight="1" spans="1:5">
      <c r="A721" s="300" t="s">
        <v>1336</v>
      </c>
      <c r="B721" s="301" t="s">
        <v>1337</v>
      </c>
      <c r="C721" s="425">
        <v>2564</v>
      </c>
      <c r="D721" s="425">
        <v>2727</v>
      </c>
      <c r="E721" s="208">
        <f t="shared" si="5"/>
        <v>0.0635725429017161</v>
      </c>
    </row>
    <row r="722" s="200" customFormat="1" ht="34.95" customHeight="1" spans="1:5">
      <c r="A722" s="297" t="s">
        <v>1338</v>
      </c>
      <c r="B722" s="298" t="s">
        <v>1339</v>
      </c>
      <c r="C722" s="425">
        <f>SUM(C723:C725)</f>
        <v>3053</v>
      </c>
      <c r="D722" s="425">
        <f>SUM(D723:D725)</f>
        <v>3501</v>
      </c>
      <c r="E722" s="208">
        <f t="shared" si="5"/>
        <v>0.146740910579758</v>
      </c>
    </row>
    <row r="723" s="200" customFormat="1" ht="34.95" customHeight="1" spans="1:5">
      <c r="A723" s="300" t="s">
        <v>1340</v>
      </c>
      <c r="B723" s="301" t="s">
        <v>1341</v>
      </c>
      <c r="C723" s="425">
        <v>251</v>
      </c>
      <c r="D723" s="425">
        <v>251</v>
      </c>
      <c r="E723" s="208">
        <f t="shared" si="5"/>
        <v>0</v>
      </c>
    </row>
    <row r="724" s="200" customFormat="1" ht="34.95" customHeight="1" spans="1:5">
      <c r="A724" s="300" t="s">
        <v>1342</v>
      </c>
      <c r="B724" s="301" t="s">
        <v>1343</v>
      </c>
      <c r="C724" s="425">
        <v>2802</v>
      </c>
      <c r="D724" s="425">
        <v>3250</v>
      </c>
      <c r="E724" s="208">
        <f t="shared" si="5"/>
        <v>0.1598857958601</v>
      </c>
    </row>
    <row r="725" s="200" customFormat="1" ht="34.95" customHeight="1" spans="1:5">
      <c r="A725" s="300" t="s">
        <v>1344</v>
      </c>
      <c r="B725" s="301" t="s">
        <v>1345</v>
      </c>
      <c r="C725" s="425"/>
      <c r="D725" s="425"/>
      <c r="E725" s="208" t="s">
        <v>71</v>
      </c>
    </row>
    <row r="726" s="200" customFormat="1" ht="34.95" customHeight="1" spans="1:5">
      <c r="A726" s="297" t="s">
        <v>1346</v>
      </c>
      <c r="B726" s="298" t="s">
        <v>1347</v>
      </c>
      <c r="C726" s="425">
        <f>SUM(C727:C729)</f>
        <v>380</v>
      </c>
      <c r="D726" s="425">
        <f>SUM(D727:D729)</f>
        <v>470</v>
      </c>
      <c r="E726" s="208">
        <f t="shared" si="5"/>
        <v>0.236842105263158</v>
      </c>
    </row>
    <row r="727" s="200" customFormat="1" ht="34.95" customHeight="1" spans="1:5">
      <c r="A727" s="300" t="s">
        <v>1348</v>
      </c>
      <c r="B727" s="301" t="s">
        <v>1349</v>
      </c>
      <c r="C727" s="425">
        <v>380</v>
      </c>
      <c r="D727" s="425">
        <v>470</v>
      </c>
      <c r="E727" s="208">
        <f t="shared" si="5"/>
        <v>0.236842105263158</v>
      </c>
    </row>
    <row r="728" s="200" customFormat="1" ht="34.95" customHeight="1" spans="1:5">
      <c r="A728" s="300" t="s">
        <v>1350</v>
      </c>
      <c r="B728" s="301" t="s">
        <v>1351</v>
      </c>
      <c r="C728" s="425"/>
      <c r="D728" s="425"/>
      <c r="E728" s="208" t="s">
        <v>71</v>
      </c>
    </row>
    <row r="729" s="200" customFormat="1" ht="34.95" customHeight="1" spans="1:5">
      <c r="A729" s="300" t="s">
        <v>1352</v>
      </c>
      <c r="B729" s="301" t="s">
        <v>1353</v>
      </c>
      <c r="C729" s="425"/>
      <c r="D729" s="425"/>
      <c r="E729" s="208" t="s">
        <v>71</v>
      </c>
    </row>
    <row r="730" s="200" customFormat="1" ht="34.95" customHeight="1" spans="1:5">
      <c r="A730" s="297" t="s">
        <v>1354</v>
      </c>
      <c r="B730" s="298" t="s">
        <v>1355</v>
      </c>
      <c r="C730" s="425">
        <f>SUM(C731:C732)</f>
        <v>180</v>
      </c>
      <c r="D730" s="425">
        <f>SUM(D731:D732)</f>
        <v>53</v>
      </c>
      <c r="E730" s="208">
        <f t="shared" si="5"/>
        <v>-0.705555555555556</v>
      </c>
    </row>
    <row r="731" s="200" customFormat="1" ht="34.95" customHeight="1" spans="1:5">
      <c r="A731" s="300" t="s">
        <v>1356</v>
      </c>
      <c r="B731" s="301" t="s">
        <v>1357</v>
      </c>
      <c r="C731" s="425">
        <v>180</v>
      </c>
      <c r="D731" s="425">
        <v>53</v>
      </c>
      <c r="E731" s="208">
        <f t="shared" si="5"/>
        <v>-0.705555555555556</v>
      </c>
    </row>
    <row r="732" s="200" customFormat="1" ht="34.95" customHeight="1" spans="1:5">
      <c r="A732" s="300" t="s">
        <v>1358</v>
      </c>
      <c r="B732" s="301" t="s">
        <v>1359</v>
      </c>
      <c r="C732" s="425"/>
      <c r="D732" s="425"/>
      <c r="E732" s="208" t="s">
        <v>71</v>
      </c>
    </row>
    <row r="733" s="200" customFormat="1" ht="34.95" customHeight="1" spans="1:5">
      <c r="A733" s="297" t="s">
        <v>1360</v>
      </c>
      <c r="B733" s="298" t="s">
        <v>1361</v>
      </c>
      <c r="C733" s="425">
        <f>SUM(C734:C741)</f>
        <v>566</v>
      </c>
      <c r="D733" s="425">
        <f>SUM(D734:D741)</f>
        <v>542</v>
      </c>
      <c r="E733" s="208">
        <f t="shared" si="5"/>
        <v>-0.0424028268551237</v>
      </c>
    </row>
    <row r="734" s="200" customFormat="1" ht="34.95" customHeight="1" spans="1:5">
      <c r="A734" s="300" t="s">
        <v>1362</v>
      </c>
      <c r="B734" s="301" t="s">
        <v>149</v>
      </c>
      <c r="C734" s="425"/>
      <c r="D734" s="425"/>
      <c r="E734" s="208" t="s">
        <v>71</v>
      </c>
    </row>
    <row r="735" s="200" customFormat="1" ht="34.95" customHeight="1" spans="1:5">
      <c r="A735" s="300" t="s">
        <v>1363</v>
      </c>
      <c r="B735" s="301" t="s">
        <v>151</v>
      </c>
      <c r="C735" s="425">
        <v>109</v>
      </c>
      <c r="D735" s="425">
        <v>107</v>
      </c>
      <c r="E735" s="208">
        <f t="shared" si="5"/>
        <v>-0.018348623853211</v>
      </c>
    </row>
    <row r="736" s="200" customFormat="1" ht="34.95" customHeight="1" spans="1:5">
      <c r="A736" s="300" t="s">
        <v>1364</v>
      </c>
      <c r="B736" s="301" t="s">
        <v>153</v>
      </c>
      <c r="C736" s="425"/>
      <c r="D736" s="425"/>
      <c r="E736" s="208" t="s">
        <v>71</v>
      </c>
    </row>
    <row r="737" s="200" customFormat="1" ht="34.95" customHeight="1" spans="1:5">
      <c r="A737" s="300" t="s">
        <v>1365</v>
      </c>
      <c r="B737" s="301" t="s">
        <v>250</v>
      </c>
      <c r="C737" s="425"/>
      <c r="D737" s="425"/>
      <c r="E737" s="208" t="s">
        <v>71</v>
      </c>
    </row>
    <row r="738" s="200" customFormat="1" ht="34.95" customHeight="1" spans="1:5">
      <c r="A738" s="300" t="s">
        <v>1366</v>
      </c>
      <c r="B738" s="301" t="s">
        <v>1367</v>
      </c>
      <c r="C738" s="425"/>
      <c r="D738" s="425"/>
      <c r="E738" s="208" t="s">
        <v>71</v>
      </c>
    </row>
    <row r="739" s="200" customFormat="1" ht="34.95" customHeight="1" spans="1:5">
      <c r="A739" s="300" t="s">
        <v>1368</v>
      </c>
      <c r="B739" s="301" t="s">
        <v>1369</v>
      </c>
      <c r="C739" s="425"/>
      <c r="D739" s="425"/>
      <c r="E739" s="208" t="s">
        <v>71</v>
      </c>
    </row>
    <row r="740" s="200" customFormat="1" ht="34.95" customHeight="1" spans="1:5">
      <c r="A740" s="300" t="s">
        <v>1370</v>
      </c>
      <c r="B740" s="301" t="s">
        <v>167</v>
      </c>
      <c r="C740" s="425"/>
      <c r="D740" s="425"/>
      <c r="E740" s="208" t="s">
        <v>71</v>
      </c>
    </row>
    <row r="741" s="200" customFormat="1" ht="34.95" customHeight="1" spans="1:5">
      <c r="A741" s="300" t="s">
        <v>1371</v>
      </c>
      <c r="B741" s="301" t="s">
        <v>1372</v>
      </c>
      <c r="C741" s="425">
        <v>457</v>
      </c>
      <c r="D741" s="425">
        <v>435</v>
      </c>
      <c r="E741" s="208">
        <f t="shared" si="5"/>
        <v>-0.0481400437636762</v>
      </c>
    </row>
    <row r="742" s="200" customFormat="1" ht="34.95" customHeight="1" spans="1:5">
      <c r="A742" s="297" t="s">
        <v>1373</v>
      </c>
      <c r="B742" s="298" t="s">
        <v>1374</v>
      </c>
      <c r="C742" s="425">
        <f>SUM(C743)</f>
        <v>0</v>
      </c>
      <c r="D742" s="425">
        <f>SUM(D743)</f>
        <v>0</v>
      </c>
      <c r="E742" s="208" t="s">
        <v>71</v>
      </c>
    </row>
    <row r="743" s="200" customFormat="1" ht="34.95" customHeight="1" spans="1:5">
      <c r="A743" s="300" t="s">
        <v>1375</v>
      </c>
      <c r="B743" s="301" t="s">
        <v>1376</v>
      </c>
      <c r="C743" s="425"/>
      <c r="D743" s="425"/>
      <c r="E743" s="208" t="s">
        <v>71</v>
      </c>
    </row>
    <row r="744" s="200" customFormat="1" ht="34.95" customHeight="1" spans="1:5">
      <c r="A744" s="297" t="s">
        <v>1373</v>
      </c>
      <c r="B744" s="298" t="s">
        <v>1374</v>
      </c>
      <c r="C744" s="425"/>
      <c r="D744" s="425"/>
      <c r="E744" s="208" t="s">
        <v>71</v>
      </c>
    </row>
    <row r="745" s="200" customFormat="1" ht="34.95" customHeight="1" spans="1:5">
      <c r="A745" s="300" t="s">
        <v>1371</v>
      </c>
      <c r="B745" s="301" t="s">
        <v>1372</v>
      </c>
      <c r="C745" s="425"/>
      <c r="D745" s="425"/>
      <c r="E745" s="208" t="s">
        <v>71</v>
      </c>
    </row>
    <row r="746" s="200" customFormat="1" ht="34.95" customHeight="1" spans="1:5">
      <c r="A746" s="297">
        <v>21019</v>
      </c>
      <c r="B746" s="298" t="s">
        <v>1377</v>
      </c>
      <c r="C746" s="425"/>
      <c r="D746" s="425">
        <f>SUM(D747)</f>
        <v>2547</v>
      </c>
      <c r="E746" s="208" t="s">
        <v>71</v>
      </c>
    </row>
    <row r="747" s="200" customFormat="1" ht="34.95" customHeight="1" spans="1:5">
      <c r="A747" s="300">
        <v>2101999</v>
      </c>
      <c r="B747" s="301" t="s">
        <v>1378</v>
      </c>
      <c r="C747" s="425"/>
      <c r="D747" s="425">
        <v>2547</v>
      </c>
      <c r="E747" s="208" t="s">
        <v>71</v>
      </c>
    </row>
    <row r="748" s="200" customFormat="1" ht="34.95" customHeight="1" spans="1:5">
      <c r="A748" s="297" t="s">
        <v>1379</v>
      </c>
      <c r="B748" s="298" t="s">
        <v>1380</v>
      </c>
      <c r="C748" s="425">
        <f>SUM(C749)</f>
        <v>11</v>
      </c>
      <c r="D748" s="425">
        <f>SUM(D749)</f>
        <v>7</v>
      </c>
      <c r="E748" s="208">
        <f t="shared" si="5"/>
        <v>-0.363636363636364</v>
      </c>
    </row>
    <row r="749" s="200" customFormat="1" ht="34.95" customHeight="1" spans="1:5">
      <c r="A749" s="300">
        <v>2109999</v>
      </c>
      <c r="B749" s="301" t="s">
        <v>1381</v>
      </c>
      <c r="C749" s="425">
        <v>11</v>
      </c>
      <c r="D749" s="425">
        <v>7</v>
      </c>
      <c r="E749" s="208">
        <f t="shared" si="5"/>
        <v>-0.363636363636364</v>
      </c>
    </row>
    <row r="750" s="200" customFormat="1" ht="34.95" customHeight="1" spans="1:5">
      <c r="A750" s="423">
        <v>211</v>
      </c>
      <c r="B750" s="424" t="s">
        <v>114</v>
      </c>
      <c r="C750" s="425">
        <f>SUM(C751,C761,C765,C774,C779,C786,C792,C795,C798,C800,C802,C808,C810,C812,C827)</f>
        <v>9202</v>
      </c>
      <c r="D750" s="425">
        <f>SUM(D751,D761,D765,D774,D779,D786,D792,D795,D798,D800,D802,D808,D810,D812,D827)</f>
        <v>6666</v>
      </c>
      <c r="E750" s="208">
        <f t="shared" si="5"/>
        <v>-0.275592262551619</v>
      </c>
    </row>
    <row r="751" s="200" customFormat="1" ht="34.95" customHeight="1" spans="1:5">
      <c r="A751" s="297" t="s">
        <v>1382</v>
      </c>
      <c r="B751" s="298" t="s">
        <v>1383</v>
      </c>
      <c r="C751" s="425">
        <f>SUM(C752:C760)</f>
        <v>190</v>
      </c>
      <c r="D751" s="425">
        <f>SUM(D752:D760)</f>
        <v>240</v>
      </c>
      <c r="E751" s="208">
        <f t="shared" si="5"/>
        <v>0.263157894736842</v>
      </c>
    </row>
    <row r="752" s="200" customFormat="1" ht="34.95" customHeight="1" spans="1:5">
      <c r="A752" s="300" t="s">
        <v>1384</v>
      </c>
      <c r="B752" s="301" t="s">
        <v>149</v>
      </c>
      <c r="C752" s="425"/>
      <c r="D752" s="425"/>
      <c r="E752" s="208" t="s">
        <v>71</v>
      </c>
    </row>
    <row r="753" s="200" customFormat="1" ht="34.95" customHeight="1" spans="1:5">
      <c r="A753" s="300" t="s">
        <v>1385</v>
      </c>
      <c r="B753" s="301" t="s">
        <v>151</v>
      </c>
      <c r="C753" s="425"/>
      <c r="D753" s="425"/>
      <c r="E753" s="208" t="s">
        <v>71</v>
      </c>
    </row>
    <row r="754" s="200" customFormat="1" ht="34.95" customHeight="1" spans="1:5">
      <c r="A754" s="300" t="s">
        <v>1386</v>
      </c>
      <c r="B754" s="301" t="s">
        <v>153</v>
      </c>
      <c r="C754" s="425"/>
      <c r="D754" s="425"/>
      <c r="E754" s="208" t="s">
        <v>71</v>
      </c>
    </row>
    <row r="755" s="200" customFormat="1" ht="34.95" customHeight="1" spans="1:5">
      <c r="A755" s="300" t="s">
        <v>1387</v>
      </c>
      <c r="B755" s="301" t="s">
        <v>1388</v>
      </c>
      <c r="C755" s="425"/>
      <c r="D755" s="425"/>
      <c r="E755" s="208" t="s">
        <v>71</v>
      </c>
    </row>
    <row r="756" s="200" customFormat="1" ht="34.95" customHeight="1" spans="1:5">
      <c r="A756" s="300" t="s">
        <v>1389</v>
      </c>
      <c r="B756" s="301" t="s">
        <v>1390</v>
      </c>
      <c r="C756" s="425"/>
      <c r="D756" s="425"/>
      <c r="E756" s="208" t="s">
        <v>71</v>
      </c>
    </row>
    <row r="757" s="200" customFormat="1" ht="34.95" customHeight="1" spans="1:5">
      <c r="A757" s="300" t="s">
        <v>1391</v>
      </c>
      <c r="B757" s="301" t="s">
        <v>1392</v>
      </c>
      <c r="C757" s="425"/>
      <c r="D757" s="425"/>
      <c r="E757" s="208" t="s">
        <v>71</v>
      </c>
    </row>
    <row r="758" s="200" customFormat="1" ht="34.95" customHeight="1" spans="1:5">
      <c r="A758" s="300" t="s">
        <v>1393</v>
      </c>
      <c r="B758" s="301" t="s">
        <v>1394</v>
      </c>
      <c r="C758" s="425"/>
      <c r="D758" s="425"/>
      <c r="E758" s="208" t="s">
        <v>71</v>
      </c>
    </row>
    <row r="759" s="200" customFormat="1" ht="34.95" customHeight="1" spans="1:5">
      <c r="A759" s="300" t="s">
        <v>1395</v>
      </c>
      <c r="B759" s="301" t="s">
        <v>1396</v>
      </c>
      <c r="C759" s="425"/>
      <c r="D759" s="425"/>
      <c r="E759" s="208" t="s">
        <v>71</v>
      </c>
    </row>
    <row r="760" s="200" customFormat="1" ht="34.95" customHeight="1" spans="1:5">
      <c r="A760" s="300" t="s">
        <v>1397</v>
      </c>
      <c r="B760" s="301" t="s">
        <v>1398</v>
      </c>
      <c r="C760" s="425">
        <v>190</v>
      </c>
      <c r="D760" s="425">
        <v>240</v>
      </c>
      <c r="E760" s="208">
        <f>(D760-C760)/C760</f>
        <v>0.263157894736842</v>
      </c>
    </row>
    <row r="761" s="200" customFormat="1" ht="34.95" customHeight="1" spans="1:5">
      <c r="A761" s="297" t="s">
        <v>1399</v>
      </c>
      <c r="B761" s="298" t="s">
        <v>1400</v>
      </c>
      <c r="C761" s="425">
        <f>SUM(C762:C764)</f>
        <v>0</v>
      </c>
      <c r="D761" s="425">
        <f>SUM(D762:D764)</f>
        <v>0</v>
      </c>
      <c r="E761" s="208" t="s">
        <v>71</v>
      </c>
    </row>
    <row r="762" s="200" customFormat="1" ht="34.95" customHeight="1" spans="1:5">
      <c r="A762" s="300" t="s">
        <v>1401</v>
      </c>
      <c r="B762" s="301" t="s">
        <v>1402</v>
      </c>
      <c r="C762" s="425"/>
      <c r="D762" s="425"/>
      <c r="E762" s="208" t="s">
        <v>71</v>
      </c>
    </row>
    <row r="763" s="200" customFormat="1" ht="34.95" customHeight="1" spans="1:5">
      <c r="A763" s="300" t="s">
        <v>1403</v>
      </c>
      <c r="B763" s="301" t="s">
        <v>1404</v>
      </c>
      <c r="C763" s="425"/>
      <c r="D763" s="425"/>
      <c r="E763" s="208" t="s">
        <v>71</v>
      </c>
    </row>
    <row r="764" s="200" customFormat="1" ht="34.95" customHeight="1" spans="1:5">
      <c r="A764" s="300" t="s">
        <v>1405</v>
      </c>
      <c r="B764" s="301" t="s">
        <v>1406</v>
      </c>
      <c r="C764" s="425"/>
      <c r="D764" s="425"/>
      <c r="E764" s="208" t="s">
        <v>71</v>
      </c>
    </row>
    <row r="765" s="200" customFormat="1" ht="34.95" customHeight="1" spans="1:5">
      <c r="A765" s="297" t="s">
        <v>1407</v>
      </c>
      <c r="B765" s="298" t="s">
        <v>1408</v>
      </c>
      <c r="C765" s="425">
        <f>SUM(C766:C773)</f>
        <v>8825</v>
      </c>
      <c r="D765" s="425">
        <f>SUM(D766:D773)</f>
        <v>6426</v>
      </c>
      <c r="E765" s="208">
        <f>(D765-C765)/C765</f>
        <v>-0.271841359773371</v>
      </c>
    </row>
    <row r="766" s="200" customFormat="1" ht="34.95" customHeight="1" spans="1:5">
      <c r="A766" s="300" t="s">
        <v>1409</v>
      </c>
      <c r="B766" s="301" t="s">
        <v>1410</v>
      </c>
      <c r="C766" s="425"/>
      <c r="D766" s="425"/>
      <c r="E766" s="208" t="s">
        <v>71</v>
      </c>
    </row>
    <row r="767" s="200" customFormat="1" ht="34.95" customHeight="1" spans="1:5">
      <c r="A767" s="300" t="s">
        <v>1411</v>
      </c>
      <c r="B767" s="301" t="s">
        <v>1412</v>
      </c>
      <c r="C767" s="425">
        <v>8825</v>
      </c>
      <c r="D767" s="425">
        <v>6426</v>
      </c>
      <c r="E767" s="208">
        <f>(D767-C767)/C767</f>
        <v>-0.271841359773371</v>
      </c>
    </row>
    <row r="768" s="200" customFormat="1" ht="34.95" customHeight="1" spans="1:5">
      <c r="A768" s="300" t="s">
        <v>1413</v>
      </c>
      <c r="B768" s="301" t="s">
        <v>1414</v>
      </c>
      <c r="C768" s="425"/>
      <c r="D768" s="425"/>
      <c r="E768" s="208" t="s">
        <v>71</v>
      </c>
    </row>
    <row r="769" s="200" customFormat="1" ht="34.95" customHeight="1" spans="1:5">
      <c r="A769" s="300" t="s">
        <v>1415</v>
      </c>
      <c r="B769" s="301" t="s">
        <v>1416</v>
      </c>
      <c r="C769" s="425"/>
      <c r="D769" s="425"/>
      <c r="E769" s="208" t="s">
        <v>71</v>
      </c>
    </row>
    <row r="770" s="200" customFormat="1" ht="34.95" customHeight="1" spans="1:5">
      <c r="A770" s="300" t="s">
        <v>1417</v>
      </c>
      <c r="B770" s="301" t="s">
        <v>1418</v>
      </c>
      <c r="C770" s="425"/>
      <c r="D770" s="425"/>
      <c r="E770" s="208" t="s">
        <v>71</v>
      </c>
    </row>
    <row r="771" s="200" customFormat="1" ht="34.95" customHeight="1" spans="1:5">
      <c r="A771" s="300" t="s">
        <v>1419</v>
      </c>
      <c r="B771" s="301" t="s">
        <v>1420</v>
      </c>
      <c r="C771" s="425"/>
      <c r="D771" s="425"/>
      <c r="E771" s="208" t="s">
        <v>71</v>
      </c>
    </row>
    <row r="772" s="200" customFormat="1" ht="34.95" customHeight="1" spans="1:5">
      <c r="A772" s="310" t="s">
        <v>1421</v>
      </c>
      <c r="B772" s="301" t="s">
        <v>1422</v>
      </c>
      <c r="C772" s="425"/>
      <c r="D772" s="425"/>
      <c r="E772" s="208" t="s">
        <v>71</v>
      </c>
    </row>
    <row r="773" s="200" customFormat="1" ht="34.95" customHeight="1" spans="1:5">
      <c r="A773" s="300" t="s">
        <v>1423</v>
      </c>
      <c r="B773" s="301" t="s">
        <v>1424</v>
      </c>
      <c r="C773" s="425"/>
      <c r="D773" s="425"/>
      <c r="E773" s="208" t="s">
        <v>71</v>
      </c>
    </row>
    <row r="774" s="200" customFormat="1" ht="34.95" customHeight="1" spans="1:5">
      <c r="A774" s="297" t="s">
        <v>1425</v>
      </c>
      <c r="B774" s="298" t="s">
        <v>1426</v>
      </c>
      <c r="C774" s="425">
        <f>SUM(C775:C778)</f>
        <v>0</v>
      </c>
      <c r="D774" s="425">
        <f>SUM(D775:D778)</f>
        <v>0</v>
      </c>
      <c r="E774" s="208" t="s">
        <v>71</v>
      </c>
    </row>
    <row r="775" s="200" customFormat="1" ht="34.95" customHeight="1" spans="1:5">
      <c r="A775" s="300" t="s">
        <v>1427</v>
      </c>
      <c r="B775" s="301" t="s">
        <v>1428</v>
      </c>
      <c r="C775" s="425"/>
      <c r="D775" s="425"/>
      <c r="E775" s="208" t="s">
        <v>71</v>
      </c>
    </row>
    <row r="776" s="200" customFormat="1" ht="34.95" customHeight="1" spans="1:5">
      <c r="A776" s="300" t="s">
        <v>1429</v>
      </c>
      <c r="B776" s="301" t="s">
        <v>1430</v>
      </c>
      <c r="C776" s="425"/>
      <c r="D776" s="425"/>
      <c r="E776" s="208" t="s">
        <v>71</v>
      </c>
    </row>
    <row r="777" s="200" customFormat="1" ht="34.95" customHeight="1" spans="1:5">
      <c r="A777" s="300" t="s">
        <v>1431</v>
      </c>
      <c r="B777" s="301" t="s">
        <v>1432</v>
      </c>
      <c r="C777" s="425"/>
      <c r="D777" s="425"/>
      <c r="E777" s="208" t="s">
        <v>71</v>
      </c>
    </row>
    <row r="778" s="200" customFormat="1" ht="34.95" customHeight="1" spans="1:5">
      <c r="A778" s="300" t="s">
        <v>1433</v>
      </c>
      <c r="B778" s="301" t="s">
        <v>1434</v>
      </c>
      <c r="C778" s="425"/>
      <c r="D778" s="425"/>
      <c r="E778" s="208" t="s">
        <v>71</v>
      </c>
    </row>
    <row r="779" s="200" customFormat="1" ht="34.95" customHeight="1" spans="1:5">
      <c r="A779" s="297" t="s">
        <v>1435</v>
      </c>
      <c r="B779" s="434" t="s">
        <v>1436</v>
      </c>
      <c r="C779" s="425">
        <f>SUM(C780:C785)</f>
        <v>0</v>
      </c>
      <c r="D779" s="425">
        <f>SUM(D780:D785)</f>
        <v>0</v>
      </c>
      <c r="E779" s="208" t="s">
        <v>71</v>
      </c>
    </row>
    <row r="780" s="200" customFormat="1" ht="34.95" customHeight="1" spans="1:5">
      <c r="A780" s="300" t="s">
        <v>1437</v>
      </c>
      <c r="B780" s="301" t="s">
        <v>1438</v>
      </c>
      <c r="C780" s="425"/>
      <c r="D780" s="425"/>
      <c r="E780" s="208" t="s">
        <v>71</v>
      </c>
    </row>
    <row r="781" s="200" customFormat="1" ht="34.95" customHeight="1" spans="1:5">
      <c r="A781" s="300" t="s">
        <v>1439</v>
      </c>
      <c r="B781" s="301" t="s">
        <v>1440</v>
      </c>
      <c r="C781" s="425"/>
      <c r="D781" s="425"/>
      <c r="E781" s="208" t="s">
        <v>71</v>
      </c>
    </row>
    <row r="782" s="200" customFormat="1" ht="34.95" customHeight="1" spans="1:5">
      <c r="A782" s="300" t="s">
        <v>1441</v>
      </c>
      <c r="B782" s="301" t="s">
        <v>1442</v>
      </c>
      <c r="C782" s="425"/>
      <c r="D782" s="425"/>
      <c r="E782" s="208" t="s">
        <v>71</v>
      </c>
    </row>
    <row r="783" s="200" customFormat="1" ht="34.95" customHeight="1" spans="1:5">
      <c r="A783" s="300" t="s">
        <v>1443</v>
      </c>
      <c r="B783" s="301" t="s">
        <v>1444</v>
      </c>
      <c r="C783" s="425"/>
      <c r="D783" s="425"/>
      <c r="E783" s="208" t="s">
        <v>71</v>
      </c>
    </row>
    <row r="784" s="200" customFormat="1" ht="34.95" customHeight="1" spans="1:5">
      <c r="A784" s="300" t="s">
        <v>1445</v>
      </c>
      <c r="B784" s="301" t="s">
        <v>1446</v>
      </c>
      <c r="C784" s="425"/>
      <c r="D784" s="425"/>
      <c r="E784" s="208" t="s">
        <v>71</v>
      </c>
    </row>
    <row r="785" s="200" customFormat="1" ht="34.95" customHeight="1" spans="1:5">
      <c r="A785" s="300" t="s">
        <v>1447</v>
      </c>
      <c r="B785" s="301" t="s">
        <v>1448</v>
      </c>
      <c r="C785" s="425"/>
      <c r="D785" s="425"/>
      <c r="E785" s="208" t="s">
        <v>71</v>
      </c>
    </row>
    <row r="786" s="200" customFormat="1" ht="34.95" customHeight="1" spans="1:5">
      <c r="A786" s="297" t="s">
        <v>1449</v>
      </c>
      <c r="B786" s="434" t="s">
        <v>1450</v>
      </c>
      <c r="C786" s="425">
        <f>SUM(C787:C791)</f>
        <v>0</v>
      </c>
      <c r="D786" s="425">
        <f>SUM(D787:D791)</f>
        <v>0</v>
      </c>
      <c r="E786" s="208" t="s">
        <v>71</v>
      </c>
    </row>
    <row r="787" s="200" customFormat="1" ht="34.95" customHeight="1" spans="1:5">
      <c r="A787" s="300" t="s">
        <v>1451</v>
      </c>
      <c r="B787" s="301" t="s">
        <v>1452</v>
      </c>
      <c r="C787" s="425"/>
      <c r="D787" s="425"/>
      <c r="E787" s="208" t="s">
        <v>71</v>
      </c>
    </row>
    <row r="788" s="200" customFormat="1" ht="34.95" customHeight="1" spans="1:5">
      <c r="A788" s="300" t="s">
        <v>1453</v>
      </c>
      <c r="B788" s="301" t="s">
        <v>1454</v>
      </c>
      <c r="C788" s="425"/>
      <c r="D788" s="425"/>
      <c r="E788" s="208" t="s">
        <v>71</v>
      </c>
    </row>
    <row r="789" s="200" customFormat="1" ht="34.95" customHeight="1" spans="1:5">
      <c r="A789" s="300" t="s">
        <v>1455</v>
      </c>
      <c r="B789" s="301" t="s">
        <v>1456</v>
      </c>
      <c r="C789" s="425"/>
      <c r="D789" s="425"/>
      <c r="E789" s="208" t="s">
        <v>71</v>
      </c>
    </row>
    <row r="790" s="200" customFormat="1" ht="34.95" customHeight="1" spans="1:5">
      <c r="A790" s="300" t="s">
        <v>1457</v>
      </c>
      <c r="B790" s="301" t="s">
        <v>1458</v>
      </c>
      <c r="C790" s="425"/>
      <c r="D790" s="425"/>
      <c r="E790" s="208" t="s">
        <v>71</v>
      </c>
    </row>
    <row r="791" s="200" customFormat="1" ht="34.95" customHeight="1" spans="1:5">
      <c r="A791" s="300" t="s">
        <v>1459</v>
      </c>
      <c r="B791" s="301" t="s">
        <v>1460</v>
      </c>
      <c r="C791" s="425"/>
      <c r="D791" s="425"/>
      <c r="E791" s="208" t="s">
        <v>71</v>
      </c>
    </row>
    <row r="792" s="200" customFormat="1" ht="34.95" customHeight="1" spans="1:5">
      <c r="A792" s="297" t="s">
        <v>1461</v>
      </c>
      <c r="B792" s="298" t="s">
        <v>1462</v>
      </c>
      <c r="C792" s="425">
        <f>SUM(C793:C794)</f>
        <v>0</v>
      </c>
      <c r="D792" s="425">
        <f>SUM(D793:D794)</f>
        <v>0</v>
      </c>
      <c r="E792" s="208" t="s">
        <v>71</v>
      </c>
    </row>
    <row r="793" s="200" customFormat="1" ht="34.95" customHeight="1" spans="1:5">
      <c r="A793" s="300" t="s">
        <v>1463</v>
      </c>
      <c r="B793" s="301" t="s">
        <v>1464</v>
      </c>
      <c r="C793" s="425"/>
      <c r="D793" s="425"/>
      <c r="E793" s="208" t="s">
        <v>71</v>
      </c>
    </row>
    <row r="794" s="200" customFormat="1" ht="34.95" customHeight="1" spans="1:5">
      <c r="A794" s="300" t="s">
        <v>1465</v>
      </c>
      <c r="B794" s="301" t="s">
        <v>1466</v>
      </c>
      <c r="C794" s="425"/>
      <c r="D794" s="425"/>
      <c r="E794" s="208" t="s">
        <v>71</v>
      </c>
    </row>
    <row r="795" s="200" customFormat="1" ht="34.95" customHeight="1" spans="1:5">
      <c r="A795" s="297" t="s">
        <v>1467</v>
      </c>
      <c r="B795" s="298" t="s">
        <v>1468</v>
      </c>
      <c r="C795" s="425">
        <f>SUM(C796:C797)</f>
        <v>0</v>
      </c>
      <c r="D795" s="425">
        <f>SUM(D796:D797)</f>
        <v>0</v>
      </c>
      <c r="E795" s="208" t="s">
        <v>71</v>
      </c>
    </row>
    <row r="796" s="200" customFormat="1" ht="34.95" customHeight="1" spans="1:5">
      <c r="A796" s="300" t="s">
        <v>1469</v>
      </c>
      <c r="B796" s="301" t="s">
        <v>1470</v>
      </c>
      <c r="C796" s="425"/>
      <c r="D796" s="425"/>
      <c r="E796" s="208" t="s">
        <v>71</v>
      </c>
    </row>
    <row r="797" s="200" customFormat="1" ht="34.95" customHeight="1" spans="1:5">
      <c r="A797" s="300" t="s">
        <v>1471</v>
      </c>
      <c r="B797" s="301" t="s">
        <v>1472</v>
      </c>
      <c r="C797" s="425"/>
      <c r="D797" s="425"/>
      <c r="E797" s="208" t="s">
        <v>71</v>
      </c>
    </row>
    <row r="798" s="200" customFormat="1" ht="34.95" customHeight="1" spans="1:5">
      <c r="A798" s="297" t="s">
        <v>1473</v>
      </c>
      <c r="B798" s="298" t="s">
        <v>1474</v>
      </c>
      <c r="C798" s="425">
        <f>SUM(C799)</f>
        <v>0</v>
      </c>
      <c r="D798" s="425">
        <f>SUM(D799)</f>
        <v>0</v>
      </c>
      <c r="E798" s="208" t="s">
        <v>71</v>
      </c>
    </row>
    <row r="799" s="200" customFormat="1" ht="34.95" customHeight="1" spans="1:5">
      <c r="A799" s="300">
        <v>2110901</v>
      </c>
      <c r="B799" s="432" t="s">
        <v>1475</v>
      </c>
      <c r="C799" s="425"/>
      <c r="D799" s="425"/>
      <c r="E799" s="208" t="s">
        <v>71</v>
      </c>
    </row>
    <row r="800" s="200" customFormat="1" ht="34.95" customHeight="1" spans="1:5">
      <c r="A800" s="297" t="s">
        <v>1476</v>
      </c>
      <c r="B800" s="298" t="s">
        <v>1477</v>
      </c>
      <c r="C800" s="425">
        <f>SUM(C801)</f>
        <v>0</v>
      </c>
      <c r="D800" s="425">
        <f>SUM(D801)</f>
        <v>0</v>
      </c>
      <c r="E800" s="208" t="s">
        <v>71</v>
      </c>
    </row>
    <row r="801" s="200" customFormat="1" ht="34.95" customHeight="1" spans="1:5">
      <c r="A801" s="300">
        <v>2111001</v>
      </c>
      <c r="B801" s="432" t="s">
        <v>1478</v>
      </c>
      <c r="C801" s="425"/>
      <c r="D801" s="425"/>
      <c r="E801" s="208" t="s">
        <v>71</v>
      </c>
    </row>
    <row r="802" s="200" customFormat="1" ht="34.95" customHeight="1" spans="1:5">
      <c r="A802" s="297" t="s">
        <v>1479</v>
      </c>
      <c r="B802" s="298" t="s">
        <v>1480</v>
      </c>
      <c r="C802" s="425">
        <f>SUM(C803:C807)</f>
        <v>0</v>
      </c>
      <c r="D802" s="425">
        <f>SUM(D803:D807)</f>
        <v>0</v>
      </c>
      <c r="E802" s="208" t="s">
        <v>71</v>
      </c>
    </row>
    <row r="803" s="200" customFormat="1" ht="34.95" customHeight="1" spans="1:5">
      <c r="A803" s="300" t="s">
        <v>1481</v>
      </c>
      <c r="B803" s="301" t="s">
        <v>1482</v>
      </c>
      <c r="C803" s="425"/>
      <c r="D803" s="425"/>
      <c r="E803" s="208" t="s">
        <v>71</v>
      </c>
    </row>
    <row r="804" s="200" customFormat="1" ht="34.95" customHeight="1" spans="1:5">
      <c r="A804" s="300" t="s">
        <v>1483</v>
      </c>
      <c r="B804" s="301" t="s">
        <v>1484</v>
      </c>
      <c r="C804" s="425"/>
      <c r="D804" s="425"/>
      <c r="E804" s="208" t="s">
        <v>71</v>
      </c>
    </row>
    <row r="805" s="200" customFormat="1" ht="34.95" customHeight="1" spans="1:5">
      <c r="A805" s="300" t="s">
        <v>1485</v>
      </c>
      <c r="B805" s="301" t="s">
        <v>1486</v>
      </c>
      <c r="C805" s="425"/>
      <c r="D805" s="425"/>
      <c r="E805" s="208" t="s">
        <v>71</v>
      </c>
    </row>
    <row r="806" s="200" customFormat="1" ht="34.95" customHeight="1" spans="1:5">
      <c r="A806" s="300" t="s">
        <v>1487</v>
      </c>
      <c r="B806" s="301" t="s">
        <v>1488</v>
      </c>
      <c r="C806" s="425"/>
      <c r="D806" s="425"/>
      <c r="E806" s="208" t="s">
        <v>71</v>
      </c>
    </row>
    <row r="807" s="200" customFormat="1" ht="34.95" customHeight="1" spans="1:5">
      <c r="A807" s="300" t="s">
        <v>1489</v>
      </c>
      <c r="B807" s="301" t="s">
        <v>1490</v>
      </c>
      <c r="C807" s="425"/>
      <c r="D807" s="425"/>
      <c r="E807" s="208" t="s">
        <v>71</v>
      </c>
    </row>
    <row r="808" s="200" customFormat="1" ht="34.95" customHeight="1" spans="1:5">
      <c r="A808" s="297" t="s">
        <v>1491</v>
      </c>
      <c r="B808" s="298" t="s">
        <v>1492</v>
      </c>
      <c r="C808" s="425">
        <f>SUM(C809)</f>
        <v>0</v>
      </c>
      <c r="D808" s="425">
        <f>SUM(D809)</f>
        <v>0</v>
      </c>
      <c r="E808" s="208" t="s">
        <v>71</v>
      </c>
    </row>
    <row r="809" s="200" customFormat="1" ht="34.95" customHeight="1" spans="1:5">
      <c r="A809" s="310" t="s">
        <v>1493</v>
      </c>
      <c r="B809" s="301" t="s">
        <v>1494</v>
      </c>
      <c r="C809" s="425"/>
      <c r="D809" s="425"/>
      <c r="E809" s="208" t="s">
        <v>71</v>
      </c>
    </row>
    <row r="810" s="200" customFormat="1" ht="34.95" customHeight="1" spans="1:5">
      <c r="A810" s="297" t="s">
        <v>1495</v>
      </c>
      <c r="B810" s="298" t="s">
        <v>1496</v>
      </c>
      <c r="C810" s="425">
        <f>SUM(C811)</f>
        <v>0</v>
      </c>
      <c r="D810" s="425">
        <f>SUM(D811)</f>
        <v>0</v>
      </c>
      <c r="E810" s="208" t="s">
        <v>71</v>
      </c>
    </row>
    <row r="811" s="200" customFormat="1" ht="34.95" customHeight="1" spans="1:5">
      <c r="A811" s="310" t="s">
        <v>1497</v>
      </c>
      <c r="B811" s="301" t="s">
        <v>1498</v>
      </c>
      <c r="C811" s="425"/>
      <c r="D811" s="425"/>
      <c r="E811" s="208" t="s">
        <v>71</v>
      </c>
    </row>
    <row r="812" s="200" customFormat="1" ht="34.95" customHeight="1" spans="1:5">
      <c r="A812" s="297" t="s">
        <v>1499</v>
      </c>
      <c r="B812" s="298" t="s">
        <v>1500</v>
      </c>
      <c r="C812" s="425">
        <f>SUM(C813:C826)</f>
        <v>187</v>
      </c>
      <c r="D812" s="425">
        <f>SUM(D813:D826)</f>
        <v>0</v>
      </c>
      <c r="E812" s="208">
        <f>(D812-C812)/C812</f>
        <v>-1</v>
      </c>
    </row>
    <row r="813" s="200" customFormat="1" ht="34.95" customHeight="1" spans="1:5">
      <c r="A813" s="300" t="s">
        <v>1501</v>
      </c>
      <c r="B813" s="301" t="s">
        <v>149</v>
      </c>
      <c r="C813" s="425"/>
      <c r="D813" s="425"/>
      <c r="E813" s="208" t="s">
        <v>71</v>
      </c>
    </row>
    <row r="814" s="200" customFormat="1" ht="34.95" customHeight="1" spans="1:5">
      <c r="A814" s="300" t="s">
        <v>1502</v>
      </c>
      <c r="B814" s="301" t="s">
        <v>151</v>
      </c>
      <c r="C814" s="425"/>
      <c r="D814" s="425"/>
      <c r="E814" s="208" t="s">
        <v>71</v>
      </c>
    </row>
    <row r="815" s="200" customFormat="1" ht="34.95" customHeight="1" spans="1:5">
      <c r="A815" s="300" t="s">
        <v>1503</v>
      </c>
      <c r="B815" s="301" t="s">
        <v>153</v>
      </c>
      <c r="C815" s="425"/>
      <c r="D815" s="425"/>
      <c r="E815" s="208" t="s">
        <v>71</v>
      </c>
    </row>
    <row r="816" s="200" customFormat="1" ht="34.95" customHeight="1" spans="1:5">
      <c r="A816" s="300" t="s">
        <v>1504</v>
      </c>
      <c r="B816" s="301" t="s">
        <v>1505</v>
      </c>
      <c r="C816" s="425"/>
      <c r="D816" s="425"/>
      <c r="E816" s="208" t="s">
        <v>71</v>
      </c>
    </row>
    <row r="817" s="200" customFormat="1" ht="34.95" customHeight="1" spans="1:5">
      <c r="A817" s="300" t="s">
        <v>1506</v>
      </c>
      <c r="B817" s="301" t="s">
        <v>1507</v>
      </c>
      <c r="C817" s="425"/>
      <c r="D817" s="425"/>
      <c r="E817" s="208" t="s">
        <v>71</v>
      </c>
    </row>
    <row r="818" s="200" customFormat="1" ht="34.95" customHeight="1" spans="1:5">
      <c r="A818" s="300" t="s">
        <v>1508</v>
      </c>
      <c r="B818" s="301" t="s">
        <v>1509</v>
      </c>
      <c r="C818" s="425"/>
      <c r="D818" s="425"/>
      <c r="E818" s="208" t="s">
        <v>71</v>
      </c>
    </row>
    <row r="819" s="200" customFormat="1" ht="34.95" customHeight="1" spans="1:5">
      <c r="A819" s="300" t="s">
        <v>1510</v>
      </c>
      <c r="B819" s="301" t="s">
        <v>1511</v>
      </c>
      <c r="C819" s="425">
        <v>187</v>
      </c>
      <c r="D819" s="425"/>
      <c r="E819" s="208">
        <f>(D819-C819)/C819</f>
        <v>-1</v>
      </c>
    </row>
    <row r="820" s="200" customFormat="1" ht="34.95" customHeight="1" spans="1:5">
      <c r="A820" s="300" t="s">
        <v>1512</v>
      </c>
      <c r="B820" s="301" t="s">
        <v>1513</v>
      </c>
      <c r="C820" s="425"/>
      <c r="D820" s="425"/>
      <c r="E820" s="208" t="s">
        <v>71</v>
      </c>
    </row>
    <row r="821" s="200" customFormat="1" ht="34.95" customHeight="1" spans="1:5">
      <c r="A821" s="300" t="s">
        <v>1514</v>
      </c>
      <c r="B821" s="301" t="s">
        <v>1515</v>
      </c>
      <c r="C821" s="425"/>
      <c r="D821" s="425"/>
      <c r="E821" s="208" t="s">
        <v>71</v>
      </c>
    </row>
    <row r="822" s="200" customFormat="1" ht="34.95" customHeight="1" spans="1:5">
      <c r="A822" s="300" t="s">
        <v>1516</v>
      </c>
      <c r="B822" s="301" t="s">
        <v>1517</v>
      </c>
      <c r="C822" s="425"/>
      <c r="D822" s="425"/>
      <c r="E822" s="208" t="s">
        <v>71</v>
      </c>
    </row>
    <row r="823" s="200" customFormat="1" ht="34.95" customHeight="1" spans="1:5">
      <c r="A823" s="300" t="s">
        <v>1518</v>
      </c>
      <c r="B823" s="301" t="s">
        <v>250</v>
      </c>
      <c r="C823" s="425"/>
      <c r="D823" s="425"/>
      <c r="E823" s="208" t="s">
        <v>71</v>
      </c>
    </row>
    <row r="824" s="200" customFormat="1" ht="34.95" customHeight="1" spans="1:5">
      <c r="A824" s="300" t="s">
        <v>1519</v>
      </c>
      <c r="B824" s="301" t="s">
        <v>1520</v>
      </c>
      <c r="C824" s="425"/>
      <c r="D824" s="425"/>
      <c r="E824" s="208" t="s">
        <v>71</v>
      </c>
    </row>
    <row r="825" s="200" customFormat="1" ht="34.95" customHeight="1" spans="1:5">
      <c r="A825" s="300" t="s">
        <v>1521</v>
      </c>
      <c r="B825" s="301" t="s">
        <v>167</v>
      </c>
      <c r="C825" s="425"/>
      <c r="D825" s="425"/>
      <c r="E825" s="208" t="s">
        <v>71</v>
      </c>
    </row>
    <row r="826" s="200" customFormat="1" ht="34.95" customHeight="1" spans="1:5">
      <c r="A826" s="300" t="s">
        <v>1522</v>
      </c>
      <c r="B826" s="301" t="s">
        <v>1523</v>
      </c>
      <c r="C826" s="425"/>
      <c r="D826" s="425"/>
      <c r="E826" s="208" t="s">
        <v>71</v>
      </c>
    </row>
    <row r="827" s="200" customFormat="1" ht="34.95" customHeight="1" spans="1:5">
      <c r="A827" s="297" t="s">
        <v>1524</v>
      </c>
      <c r="B827" s="298" t="s">
        <v>1525</v>
      </c>
      <c r="C827" s="425">
        <f>SUM(C828)</f>
        <v>0</v>
      </c>
      <c r="D827" s="425">
        <f>SUM(D828)</f>
        <v>0</v>
      </c>
      <c r="E827" s="208" t="s">
        <v>71</v>
      </c>
    </row>
    <row r="828" s="200" customFormat="1" ht="34.95" customHeight="1" spans="1:5">
      <c r="A828" s="310" t="s">
        <v>1526</v>
      </c>
      <c r="B828" s="435" t="s">
        <v>1527</v>
      </c>
      <c r="C828" s="425"/>
      <c r="D828" s="425"/>
      <c r="E828" s="208" t="s">
        <v>71</v>
      </c>
    </row>
    <row r="829" s="200" customFormat="1" ht="34.95" customHeight="1" spans="1:5">
      <c r="A829" s="423">
        <v>212</v>
      </c>
      <c r="B829" s="424" t="s">
        <v>115</v>
      </c>
      <c r="C829" s="425">
        <f>SUM(C830,C841,C843,C846,C848,C850)</f>
        <v>35936</v>
      </c>
      <c r="D829" s="425">
        <f>SUM(D830,D841,D843,D846,D848,D850)</f>
        <v>41776</v>
      </c>
      <c r="E829" s="208">
        <f>(D829-C829)/C829</f>
        <v>0.162511130899377</v>
      </c>
    </row>
    <row r="830" s="200" customFormat="1" ht="34.95" customHeight="1" spans="1:5">
      <c r="A830" s="297" t="s">
        <v>1528</v>
      </c>
      <c r="B830" s="298" t="s">
        <v>1529</v>
      </c>
      <c r="C830" s="425">
        <f>SUM(C831:C840)</f>
        <v>9494</v>
      </c>
      <c r="D830" s="425">
        <f>SUM(D831:D840)</f>
        <v>9261</v>
      </c>
      <c r="E830" s="208">
        <f>(D830-C830)/C830</f>
        <v>-0.024541815883716</v>
      </c>
    </row>
    <row r="831" s="200" customFormat="1" ht="34.95" customHeight="1" spans="1:5">
      <c r="A831" s="300" t="s">
        <v>1530</v>
      </c>
      <c r="B831" s="301" t="s">
        <v>149</v>
      </c>
      <c r="C831" s="425">
        <v>1596</v>
      </c>
      <c r="D831" s="425">
        <v>1606</v>
      </c>
      <c r="E831" s="208">
        <f>(D831-C831)/C831</f>
        <v>0.006265664160401</v>
      </c>
    </row>
    <row r="832" s="200" customFormat="1" ht="34.95" customHeight="1" spans="1:5">
      <c r="A832" s="300" t="s">
        <v>1531</v>
      </c>
      <c r="B832" s="301" t="s">
        <v>151</v>
      </c>
      <c r="C832" s="425">
        <v>2005</v>
      </c>
      <c r="D832" s="425">
        <v>1706</v>
      </c>
      <c r="E832" s="208">
        <f>(D832-C832)/C832</f>
        <v>-0.149127182044888</v>
      </c>
    </row>
    <row r="833" s="200" customFormat="1" ht="34.95" customHeight="1" spans="1:5">
      <c r="A833" s="300" t="s">
        <v>1532</v>
      </c>
      <c r="B833" s="301" t="s">
        <v>153</v>
      </c>
      <c r="C833" s="425"/>
      <c r="D833" s="425"/>
      <c r="E833" s="208" t="s">
        <v>71</v>
      </c>
    </row>
    <row r="834" s="200" customFormat="1" ht="34.95" customHeight="1" spans="1:5">
      <c r="A834" s="300" t="s">
        <v>1533</v>
      </c>
      <c r="B834" s="301" t="s">
        <v>1534</v>
      </c>
      <c r="C834" s="425">
        <v>5893</v>
      </c>
      <c r="D834" s="425">
        <v>5874</v>
      </c>
      <c r="E834" s="208">
        <f>(D834-C834)/C834</f>
        <v>-0.00322416426268454</v>
      </c>
    </row>
    <row r="835" s="200" customFormat="1" ht="34.95" customHeight="1" spans="1:5">
      <c r="A835" s="300" t="s">
        <v>1535</v>
      </c>
      <c r="B835" s="301" t="s">
        <v>1536</v>
      </c>
      <c r="C835" s="425"/>
      <c r="D835" s="425"/>
      <c r="E835" s="208" t="s">
        <v>71</v>
      </c>
    </row>
    <row r="836" s="200" customFormat="1" ht="34.95" customHeight="1" spans="1:5">
      <c r="A836" s="300" t="s">
        <v>1537</v>
      </c>
      <c r="B836" s="301" t="s">
        <v>1538</v>
      </c>
      <c r="C836" s="425"/>
      <c r="D836" s="425"/>
      <c r="E836" s="208" t="s">
        <v>71</v>
      </c>
    </row>
    <row r="837" s="200" customFormat="1" ht="34.95" customHeight="1" spans="1:5">
      <c r="A837" s="300" t="s">
        <v>1539</v>
      </c>
      <c r="B837" s="301" t="s">
        <v>1540</v>
      </c>
      <c r="C837" s="425"/>
      <c r="D837" s="425"/>
      <c r="E837" s="208" t="s">
        <v>71</v>
      </c>
    </row>
    <row r="838" s="200" customFormat="1" ht="34.95" customHeight="1" spans="1:5">
      <c r="A838" s="300" t="s">
        <v>1541</v>
      </c>
      <c r="B838" s="301" t="s">
        <v>1542</v>
      </c>
      <c r="C838" s="425"/>
      <c r="D838" s="425"/>
      <c r="E838" s="208" t="s">
        <v>71</v>
      </c>
    </row>
    <row r="839" s="200" customFormat="1" ht="34.95" customHeight="1" spans="1:5">
      <c r="A839" s="300" t="s">
        <v>1543</v>
      </c>
      <c r="B839" s="301" t="s">
        <v>1544</v>
      </c>
      <c r="C839" s="425"/>
      <c r="D839" s="425"/>
      <c r="E839" s="208" t="s">
        <v>71</v>
      </c>
    </row>
    <row r="840" s="200" customFormat="1" ht="34.95" customHeight="1" spans="1:5">
      <c r="A840" s="300" t="s">
        <v>1545</v>
      </c>
      <c r="B840" s="301" t="s">
        <v>1546</v>
      </c>
      <c r="C840" s="425"/>
      <c r="D840" s="425">
        <v>75</v>
      </c>
      <c r="E840" s="208" t="s">
        <v>71</v>
      </c>
    </row>
    <row r="841" s="200" customFormat="1" ht="34.95" customHeight="1" spans="1:5">
      <c r="A841" s="297" t="s">
        <v>1547</v>
      </c>
      <c r="B841" s="298" t="s">
        <v>1548</v>
      </c>
      <c r="C841" s="425">
        <f>SUM(C842)</f>
        <v>0</v>
      </c>
      <c r="D841" s="425">
        <f>SUM(D842)</f>
        <v>0</v>
      </c>
      <c r="E841" s="208" t="s">
        <v>71</v>
      </c>
    </row>
    <row r="842" s="200" customFormat="1" ht="34.95" customHeight="1" spans="1:5">
      <c r="A842" s="300">
        <v>2120201</v>
      </c>
      <c r="B842" s="432" t="s">
        <v>1549</v>
      </c>
      <c r="C842" s="425"/>
      <c r="D842" s="425"/>
      <c r="E842" s="208" t="s">
        <v>71</v>
      </c>
    </row>
    <row r="843" s="200" customFormat="1" ht="34.95" customHeight="1" spans="1:5">
      <c r="A843" s="297" t="s">
        <v>1550</v>
      </c>
      <c r="B843" s="298" t="s">
        <v>1551</v>
      </c>
      <c r="C843" s="425">
        <f>SUM(C844:C845)</f>
        <v>1250</v>
      </c>
      <c r="D843" s="425">
        <f>SUM(D844:D845)</f>
        <v>2397</v>
      </c>
      <c r="E843" s="208">
        <f t="shared" ref="E843:E855" si="6">(D843-C843)/C843</f>
        <v>0.9176</v>
      </c>
    </row>
    <row r="844" s="200" customFormat="1" ht="34.95" customHeight="1" spans="1:5">
      <c r="A844" s="300" t="s">
        <v>1552</v>
      </c>
      <c r="B844" s="301" t="s">
        <v>1553</v>
      </c>
      <c r="C844" s="425">
        <v>35</v>
      </c>
      <c r="D844" s="425"/>
      <c r="E844" s="208">
        <f t="shared" si="6"/>
        <v>-1</v>
      </c>
    </row>
    <row r="845" s="200" customFormat="1" ht="34.95" customHeight="1" spans="1:5">
      <c r="A845" s="300" t="s">
        <v>1554</v>
      </c>
      <c r="B845" s="301" t="s">
        <v>1555</v>
      </c>
      <c r="C845" s="425">
        <v>1215</v>
      </c>
      <c r="D845" s="425">
        <v>2397</v>
      </c>
      <c r="E845" s="208">
        <f t="shared" si="6"/>
        <v>0.97283950617284</v>
      </c>
    </row>
    <row r="846" s="200" customFormat="1" ht="34.95" customHeight="1" spans="1:5">
      <c r="A846" s="297" t="s">
        <v>1556</v>
      </c>
      <c r="B846" s="298" t="s">
        <v>1557</v>
      </c>
      <c r="C846" s="425">
        <f>SUM(C847)</f>
        <v>14589</v>
      </c>
      <c r="D846" s="425">
        <f>SUM(D847)</f>
        <v>9742</v>
      </c>
      <c r="E846" s="208">
        <f t="shared" si="6"/>
        <v>-0.332236616628967</v>
      </c>
    </row>
    <row r="847" s="200" customFormat="1" ht="34.95" customHeight="1" spans="1:5">
      <c r="A847" s="300">
        <v>2120501</v>
      </c>
      <c r="B847" s="432" t="s">
        <v>1558</v>
      </c>
      <c r="C847" s="425">
        <v>14589</v>
      </c>
      <c r="D847" s="425">
        <v>9742</v>
      </c>
      <c r="E847" s="208">
        <f t="shared" si="6"/>
        <v>-0.332236616628967</v>
      </c>
    </row>
    <row r="848" s="200" customFormat="1" ht="34.95" customHeight="1" spans="1:5">
      <c r="A848" s="297" t="s">
        <v>1559</v>
      </c>
      <c r="B848" s="298" t="s">
        <v>1560</v>
      </c>
      <c r="C848" s="425">
        <f>SUM(C849)</f>
        <v>614</v>
      </c>
      <c r="D848" s="425">
        <f>SUM(D849)</f>
        <v>628</v>
      </c>
      <c r="E848" s="208">
        <f t="shared" si="6"/>
        <v>0.0228013029315961</v>
      </c>
    </row>
    <row r="849" s="200" customFormat="1" ht="34.95" customHeight="1" spans="1:5">
      <c r="A849" s="300">
        <v>2120601</v>
      </c>
      <c r="B849" s="432" t="s">
        <v>1561</v>
      </c>
      <c r="C849" s="425">
        <v>614</v>
      </c>
      <c r="D849" s="425">
        <v>628</v>
      </c>
      <c r="E849" s="208">
        <f t="shared" si="6"/>
        <v>0.0228013029315961</v>
      </c>
    </row>
    <row r="850" s="200" customFormat="1" ht="34.95" customHeight="1" spans="1:5">
      <c r="A850" s="297" t="s">
        <v>1562</v>
      </c>
      <c r="B850" s="298" t="s">
        <v>1563</v>
      </c>
      <c r="C850" s="425">
        <f>SUM(C851)</f>
        <v>9989</v>
      </c>
      <c r="D850" s="425">
        <f>SUM(D851)</f>
        <v>19748</v>
      </c>
      <c r="E850" s="208">
        <f t="shared" si="6"/>
        <v>0.976974672139353</v>
      </c>
    </row>
    <row r="851" s="200" customFormat="1" ht="34.95" customHeight="1" spans="1:5">
      <c r="A851" s="300">
        <v>2129999</v>
      </c>
      <c r="B851" s="432" t="s">
        <v>1564</v>
      </c>
      <c r="C851" s="425">
        <v>9989</v>
      </c>
      <c r="D851" s="425">
        <v>19748</v>
      </c>
      <c r="E851" s="208">
        <f t="shared" si="6"/>
        <v>0.976974672139353</v>
      </c>
    </row>
    <row r="852" s="200" customFormat="1" ht="34.95" customHeight="1" spans="1:5">
      <c r="A852" s="423">
        <v>213</v>
      </c>
      <c r="B852" s="424" t="s">
        <v>116</v>
      </c>
      <c r="C852" s="425">
        <f>SUM(C853,C879,C904,C932,C943,C950,C957,C960)</f>
        <v>9031</v>
      </c>
      <c r="D852" s="425">
        <f>SUM(D853,D879,D904,D932,D943,D950,D957,D960)</f>
        <v>12693</v>
      </c>
      <c r="E852" s="208">
        <f t="shared" si="6"/>
        <v>0.405492193555531</v>
      </c>
    </row>
    <row r="853" s="200" customFormat="1" ht="34.95" customHeight="1" spans="1:5">
      <c r="A853" s="297" t="s">
        <v>1565</v>
      </c>
      <c r="B853" s="298" t="s">
        <v>1566</v>
      </c>
      <c r="C853" s="425">
        <f>SUM(C854:C878)</f>
        <v>3090</v>
      </c>
      <c r="D853" s="425">
        <f>SUM(D854:D878)</f>
        <v>2623</v>
      </c>
      <c r="E853" s="208">
        <f t="shared" si="6"/>
        <v>-0.151132686084142</v>
      </c>
    </row>
    <row r="854" s="200" customFormat="1" ht="34.95" customHeight="1" spans="1:5">
      <c r="A854" s="300" t="s">
        <v>1567</v>
      </c>
      <c r="B854" s="301" t="s">
        <v>149</v>
      </c>
      <c r="C854" s="425">
        <v>732</v>
      </c>
      <c r="D854" s="425">
        <v>776</v>
      </c>
      <c r="E854" s="208">
        <f t="shared" si="6"/>
        <v>0.0601092896174863</v>
      </c>
    </row>
    <row r="855" s="200" customFormat="1" ht="34.95" customHeight="1" spans="1:5">
      <c r="A855" s="300" t="s">
        <v>1568</v>
      </c>
      <c r="B855" s="301" t="s">
        <v>151</v>
      </c>
      <c r="C855" s="425">
        <v>9</v>
      </c>
      <c r="D855" s="425">
        <v>4</v>
      </c>
      <c r="E855" s="208">
        <f t="shared" si="6"/>
        <v>-0.555555555555556</v>
      </c>
    </row>
    <row r="856" s="200" customFormat="1" ht="34.95" customHeight="1" spans="1:5">
      <c r="A856" s="300" t="s">
        <v>1569</v>
      </c>
      <c r="B856" s="301" t="s">
        <v>153</v>
      </c>
      <c r="C856" s="425"/>
      <c r="D856" s="425"/>
      <c r="E856" s="208" t="s">
        <v>71</v>
      </c>
    </row>
    <row r="857" s="200" customFormat="1" ht="34.95" customHeight="1" spans="1:5">
      <c r="A857" s="300" t="s">
        <v>1570</v>
      </c>
      <c r="B857" s="301" t="s">
        <v>167</v>
      </c>
      <c r="C857" s="425"/>
      <c r="D857" s="425"/>
      <c r="E857" s="208" t="s">
        <v>71</v>
      </c>
    </row>
    <row r="858" s="200" customFormat="1" ht="34.95" customHeight="1" spans="1:5">
      <c r="A858" s="300" t="s">
        <v>1571</v>
      </c>
      <c r="B858" s="301" t="s">
        <v>1572</v>
      </c>
      <c r="C858" s="425"/>
      <c r="D858" s="425"/>
      <c r="E858" s="208" t="s">
        <v>71</v>
      </c>
    </row>
    <row r="859" s="200" customFormat="1" ht="34.95" customHeight="1" spans="1:5">
      <c r="A859" s="300" t="s">
        <v>1573</v>
      </c>
      <c r="B859" s="301" t="s">
        <v>1574</v>
      </c>
      <c r="C859" s="425"/>
      <c r="D859" s="425"/>
      <c r="E859" s="208" t="s">
        <v>71</v>
      </c>
    </row>
    <row r="860" s="200" customFormat="1" ht="34.95" customHeight="1" spans="1:5">
      <c r="A860" s="300" t="s">
        <v>1575</v>
      </c>
      <c r="B860" s="301" t="s">
        <v>1576</v>
      </c>
      <c r="C860" s="425">
        <v>1</v>
      </c>
      <c r="D860" s="425">
        <v>1</v>
      </c>
      <c r="E860" s="208">
        <f>(D860-C860)/C860</f>
        <v>0</v>
      </c>
    </row>
    <row r="861" s="200" customFormat="1" ht="34.95" customHeight="1" spans="1:5">
      <c r="A861" s="300" t="s">
        <v>1577</v>
      </c>
      <c r="B861" s="301" t="s">
        <v>1578</v>
      </c>
      <c r="C861" s="425">
        <v>17</v>
      </c>
      <c r="D861" s="425">
        <v>3</v>
      </c>
      <c r="E861" s="208">
        <f>(D861-C861)/C861</f>
        <v>-0.823529411764706</v>
      </c>
    </row>
    <row r="862" s="200" customFormat="1" ht="34.95" customHeight="1" spans="1:5">
      <c r="A862" s="300" t="s">
        <v>1579</v>
      </c>
      <c r="B862" s="301" t="s">
        <v>1580</v>
      </c>
      <c r="C862" s="425"/>
      <c r="D862" s="425"/>
      <c r="E862" s="208" t="s">
        <v>71</v>
      </c>
    </row>
    <row r="863" s="200" customFormat="1" ht="34.95" customHeight="1" spans="1:5">
      <c r="A863" s="300" t="s">
        <v>1581</v>
      </c>
      <c r="B863" s="301" t="s">
        <v>1582</v>
      </c>
      <c r="C863" s="425"/>
      <c r="D863" s="425"/>
      <c r="E863" s="208" t="s">
        <v>71</v>
      </c>
    </row>
    <row r="864" s="200" customFormat="1" ht="34.95" customHeight="1" spans="1:5">
      <c r="A864" s="300" t="s">
        <v>1583</v>
      </c>
      <c r="B864" s="301" t="s">
        <v>1584</v>
      </c>
      <c r="C864" s="425"/>
      <c r="D864" s="425"/>
      <c r="E864" s="208" t="s">
        <v>71</v>
      </c>
    </row>
    <row r="865" s="200" customFormat="1" ht="34.95" customHeight="1" spans="1:5">
      <c r="A865" s="300" t="s">
        <v>1585</v>
      </c>
      <c r="B865" s="301" t="s">
        <v>1586</v>
      </c>
      <c r="C865" s="425"/>
      <c r="D865" s="425"/>
      <c r="E865" s="208" t="s">
        <v>71</v>
      </c>
    </row>
    <row r="866" s="200" customFormat="1" ht="34.95" customHeight="1" spans="1:5">
      <c r="A866" s="300" t="s">
        <v>1587</v>
      </c>
      <c r="B866" s="301" t="s">
        <v>1588</v>
      </c>
      <c r="C866" s="425"/>
      <c r="D866" s="425"/>
      <c r="E866" s="208" t="s">
        <v>71</v>
      </c>
    </row>
    <row r="867" s="200" customFormat="1" ht="34.95" customHeight="1" spans="1:5">
      <c r="A867" s="300" t="s">
        <v>1589</v>
      </c>
      <c r="B867" s="301" t="s">
        <v>1590</v>
      </c>
      <c r="C867" s="425"/>
      <c r="D867" s="425"/>
      <c r="E867" s="208" t="s">
        <v>71</v>
      </c>
    </row>
    <row r="868" s="200" customFormat="1" ht="34.95" customHeight="1" spans="1:5">
      <c r="A868" s="300" t="s">
        <v>1591</v>
      </c>
      <c r="B868" s="301" t="s">
        <v>1592</v>
      </c>
      <c r="C868" s="425"/>
      <c r="D868" s="425">
        <v>19</v>
      </c>
      <c r="E868" s="208" t="s">
        <v>71</v>
      </c>
    </row>
    <row r="869" s="200" customFormat="1" ht="34.95" customHeight="1" spans="1:5">
      <c r="A869" s="300" t="s">
        <v>1593</v>
      </c>
      <c r="B869" s="301" t="s">
        <v>1594</v>
      </c>
      <c r="C869" s="425">
        <v>212</v>
      </c>
      <c r="D869" s="425">
        <v>1</v>
      </c>
      <c r="E869" s="208">
        <f>(D869-C869)/C869</f>
        <v>-0.995283018867924</v>
      </c>
    </row>
    <row r="870" s="200" customFormat="1" ht="34.95" customHeight="1" spans="1:5">
      <c r="A870" s="300" t="s">
        <v>1595</v>
      </c>
      <c r="B870" s="301" t="s">
        <v>1596</v>
      </c>
      <c r="C870" s="425"/>
      <c r="D870" s="425">
        <v>1</v>
      </c>
      <c r="E870" s="208" t="s">
        <v>71</v>
      </c>
    </row>
    <row r="871" s="200" customFormat="1" ht="34.95" customHeight="1" spans="1:5">
      <c r="A871" s="300" t="s">
        <v>1597</v>
      </c>
      <c r="B871" s="301" t="s">
        <v>1598</v>
      </c>
      <c r="C871" s="425">
        <v>327</v>
      </c>
      <c r="D871" s="425">
        <v>55</v>
      </c>
      <c r="E871" s="208">
        <f>(D871-C871)/C871</f>
        <v>-0.831804281345566</v>
      </c>
    </row>
    <row r="872" s="200" customFormat="1" ht="34.95" customHeight="1" spans="1:5">
      <c r="A872" s="300" t="s">
        <v>1599</v>
      </c>
      <c r="B872" s="301" t="s">
        <v>1600</v>
      </c>
      <c r="C872" s="425">
        <v>1740</v>
      </c>
      <c r="D872" s="425">
        <v>1740</v>
      </c>
      <c r="E872" s="208">
        <f>(D872-C872)/C872</f>
        <v>0</v>
      </c>
    </row>
    <row r="873" s="200" customFormat="1" ht="34.95" customHeight="1" spans="1:5">
      <c r="A873" s="300" t="s">
        <v>1601</v>
      </c>
      <c r="B873" s="301" t="s">
        <v>1602</v>
      </c>
      <c r="C873" s="425">
        <v>52</v>
      </c>
      <c r="D873" s="425">
        <v>13</v>
      </c>
      <c r="E873" s="208">
        <f>(D873-C873)/C873</f>
        <v>-0.75</v>
      </c>
    </row>
    <row r="874" s="200" customFormat="1" ht="34.95" customHeight="1" spans="1:5">
      <c r="A874" s="300" t="s">
        <v>1603</v>
      </c>
      <c r="B874" s="301" t="s">
        <v>1604</v>
      </c>
      <c r="C874" s="425"/>
      <c r="D874" s="425"/>
      <c r="E874" s="208" t="s">
        <v>71</v>
      </c>
    </row>
    <row r="875" s="200" customFormat="1" ht="34.95" customHeight="1" spans="1:5">
      <c r="A875" s="300" t="s">
        <v>1605</v>
      </c>
      <c r="B875" s="301" t="s">
        <v>1606</v>
      </c>
      <c r="C875" s="425"/>
      <c r="D875" s="425"/>
      <c r="E875" s="208" t="s">
        <v>71</v>
      </c>
    </row>
    <row r="876" s="200" customFormat="1" ht="34.95" customHeight="1" spans="1:5">
      <c r="A876" s="300" t="s">
        <v>1607</v>
      </c>
      <c r="B876" s="301" t="s">
        <v>1608</v>
      </c>
      <c r="C876" s="425"/>
      <c r="D876" s="425"/>
      <c r="E876" s="208" t="s">
        <v>71</v>
      </c>
    </row>
    <row r="877" s="200" customFormat="1" ht="34.95" customHeight="1" spans="1:5">
      <c r="A877" s="300" t="s">
        <v>1609</v>
      </c>
      <c r="B877" s="301" t="s">
        <v>1610</v>
      </c>
      <c r="C877" s="425"/>
      <c r="D877" s="425"/>
      <c r="E877" s="208" t="s">
        <v>71</v>
      </c>
    </row>
    <row r="878" s="200" customFormat="1" ht="34.95" customHeight="1" spans="1:5">
      <c r="A878" s="300" t="s">
        <v>1611</v>
      </c>
      <c r="B878" s="301" t="s">
        <v>1612</v>
      </c>
      <c r="C878" s="425"/>
      <c r="D878" s="425">
        <v>10</v>
      </c>
      <c r="E878" s="208" t="s">
        <v>71</v>
      </c>
    </row>
    <row r="879" s="200" customFormat="1" ht="34.95" customHeight="1" spans="1:5">
      <c r="A879" s="297" t="s">
        <v>1613</v>
      </c>
      <c r="B879" s="298" t="s">
        <v>1614</v>
      </c>
      <c r="C879" s="425">
        <f>SUM(C880:C903)</f>
        <v>2308</v>
      </c>
      <c r="D879" s="425">
        <f>SUM(D880:D903)</f>
        <v>1560</v>
      </c>
      <c r="E879" s="208">
        <f>(D879-C879)/C879</f>
        <v>-0.324090121317158</v>
      </c>
    </row>
    <row r="880" s="200" customFormat="1" ht="34.95" customHeight="1" spans="1:5">
      <c r="A880" s="300" t="s">
        <v>1615</v>
      </c>
      <c r="B880" s="301" t="s">
        <v>149</v>
      </c>
      <c r="C880" s="425"/>
      <c r="D880" s="425"/>
      <c r="E880" s="208" t="s">
        <v>71</v>
      </c>
    </row>
    <row r="881" s="200" customFormat="1" ht="34.95" customHeight="1" spans="1:5">
      <c r="A881" s="300" t="s">
        <v>1616</v>
      </c>
      <c r="B881" s="301" t="s">
        <v>151</v>
      </c>
      <c r="C881" s="425"/>
      <c r="D881" s="425"/>
      <c r="E881" s="208" t="s">
        <v>71</v>
      </c>
    </row>
    <row r="882" s="200" customFormat="1" ht="34.95" customHeight="1" spans="1:5">
      <c r="A882" s="300" t="s">
        <v>1617</v>
      </c>
      <c r="B882" s="301" t="s">
        <v>153</v>
      </c>
      <c r="C882" s="425"/>
      <c r="D882" s="425"/>
      <c r="E882" s="208" t="s">
        <v>71</v>
      </c>
    </row>
    <row r="883" s="200" customFormat="1" ht="34.95" customHeight="1" spans="1:5">
      <c r="A883" s="300" t="s">
        <v>1618</v>
      </c>
      <c r="B883" s="301" t="s">
        <v>1619</v>
      </c>
      <c r="C883" s="425">
        <v>539</v>
      </c>
      <c r="D883" s="425">
        <v>527</v>
      </c>
      <c r="E883" s="208">
        <f>(D883-C883)/C883</f>
        <v>-0.0222634508348794</v>
      </c>
    </row>
    <row r="884" s="200" customFormat="1" ht="34.95" customHeight="1" spans="1:5">
      <c r="A884" s="300" t="s">
        <v>1620</v>
      </c>
      <c r="B884" s="301" t="s">
        <v>1621</v>
      </c>
      <c r="C884" s="425">
        <v>250</v>
      </c>
      <c r="D884" s="425">
        <v>44</v>
      </c>
      <c r="E884" s="208">
        <f>(D884-C884)/C884</f>
        <v>-0.824</v>
      </c>
    </row>
    <row r="885" s="200" customFormat="1" ht="34.95" customHeight="1" spans="1:5">
      <c r="A885" s="300" t="s">
        <v>1622</v>
      </c>
      <c r="B885" s="301" t="s">
        <v>1623</v>
      </c>
      <c r="C885" s="425">
        <v>20</v>
      </c>
      <c r="D885" s="425"/>
      <c r="E885" s="208">
        <f>(D885-C885)/C885</f>
        <v>-1</v>
      </c>
    </row>
    <row r="886" s="200" customFormat="1" ht="34.95" customHeight="1" spans="1:5">
      <c r="A886" s="300" t="s">
        <v>1624</v>
      </c>
      <c r="B886" s="301" t="s">
        <v>1625</v>
      </c>
      <c r="C886" s="425">
        <v>146</v>
      </c>
      <c r="D886" s="425">
        <v>57</v>
      </c>
      <c r="E886" s="208">
        <f>(D886-C886)/C886</f>
        <v>-0.60958904109589</v>
      </c>
    </row>
    <row r="887" s="200" customFormat="1" ht="34.95" customHeight="1" spans="1:5">
      <c r="A887" s="300" t="s">
        <v>1626</v>
      </c>
      <c r="B887" s="301" t="s">
        <v>1627</v>
      </c>
      <c r="C887" s="425"/>
      <c r="D887" s="425"/>
      <c r="E887" s="208" t="s">
        <v>71</v>
      </c>
    </row>
    <row r="888" s="200" customFormat="1" ht="34.95" customHeight="1" spans="1:5">
      <c r="A888" s="300" t="s">
        <v>1628</v>
      </c>
      <c r="B888" s="301" t="s">
        <v>1629</v>
      </c>
      <c r="C888" s="425"/>
      <c r="D888" s="425"/>
      <c r="E888" s="208" t="s">
        <v>71</v>
      </c>
    </row>
    <row r="889" s="200" customFormat="1" ht="34.95" customHeight="1" spans="1:5">
      <c r="A889" s="300" t="s">
        <v>1630</v>
      </c>
      <c r="B889" s="301" t="s">
        <v>1631</v>
      </c>
      <c r="C889" s="425">
        <v>20</v>
      </c>
      <c r="D889" s="425"/>
      <c r="E889" s="208">
        <f>(D889-C889)/C889</f>
        <v>-1</v>
      </c>
    </row>
    <row r="890" s="200" customFormat="1" ht="34.95" customHeight="1" spans="1:5">
      <c r="A890" s="300" t="s">
        <v>1632</v>
      </c>
      <c r="B890" s="301" t="s">
        <v>1633</v>
      </c>
      <c r="C890" s="425"/>
      <c r="D890" s="425"/>
      <c r="E890" s="208" t="s">
        <v>71</v>
      </c>
    </row>
    <row r="891" s="200" customFormat="1" ht="34.95" customHeight="1" spans="1:5">
      <c r="A891" s="300" t="s">
        <v>1634</v>
      </c>
      <c r="B891" s="301" t="s">
        <v>1635</v>
      </c>
      <c r="C891" s="425"/>
      <c r="D891" s="425">
        <v>10</v>
      </c>
      <c r="E891" s="208" t="s">
        <v>71</v>
      </c>
    </row>
    <row r="892" s="200" customFormat="1" ht="34.95" customHeight="1" spans="1:5">
      <c r="A892" s="300" t="s">
        <v>1636</v>
      </c>
      <c r="B892" s="301" t="s">
        <v>1637</v>
      </c>
      <c r="C892" s="425"/>
      <c r="D892" s="425"/>
      <c r="E892" s="208" t="s">
        <v>71</v>
      </c>
    </row>
    <row r="893" s="200" customFormat="1" ht="34.95" customHeight="1" spans="1:5">
      <c r="A893" s="300" t="s">
        <v>1638</v>
      </c>
      <c r="B893" s="301" t="s">
        <v>1639</v>
      </c>
      <c r="C893" s="425"/>
      <c r="D893" s="425"/>
      <c r="E893" s="208" t="s">
        <v>71</v>
      </c>
    </row>
    <row r="894" s="200" customFormat="1" ht="34.95" customHeight="1" spans="1:5">
      <c r="A894" s="300" t="s">
        <v>1640</v>
      </c>
      <c r="B894" s="301" t="s">
        <v>1641</v>
      </c>
      <c r="C894" s="425"/>
      <c r="D894" s="425"/>
      <c r="E894" s="208" t="s">
        <v>71</v>
      </c>
    </row>
    <row r="895" s="200" customFormat="1" ht="34.95" customHeight="1" spans="1:5">
      <c r="A895" s="300" t="s">
        <v>1642</v>
      </c>
      <c r="B895" s="301" t="s">
        <v>1643</v>
      </c>
      <c r="C895" s="425"/>
      <c r="D895" s="425"/>
      <c r="E895" s="208" t="s">
        <v>71</v>
      </c>
    </row>
    <row r="896" s="200" customFormat="1" ht="34.95" customHeight="1" spans="1:5">
      <c r="A896" s="300" t="s">
        <v>1644</v>
      </c>
      <c r="B896" s="301" t="s">
        <v>1645</v>
      </c>
      <c r="C896" s="425">
        <v>3</v>
      </c>
      <c r="D896" s="425"/>
      <c r="E896" s="208">
        <f>(D896-C896)/C896</f>
        <v>-1</v>
      </c>
    </row>
    <row r="897" s="200" customFormat="1" ht="34.95" customHeight="1" spans="1:5">
      <c r="A897" s="300" t="s">
        <v>1646</v>
      </c>
      <c r="B897" s="301" t="s">
        <v>1647</v>
      </c>
      <c r="C897" s="425"/>
      <c r="D897" s="425"/>
      <c r="E897" s="208" t="s">
        <v>71</v>
      </c>
    </row>
    <row r="898" s="200" customFormat="1" ht="34.95" customHeight="1" spans="1:5">
      <c r="A898" s="300" t="s">
        <v>1648</v>
      </c>
      <c r="B898" s="301" t="s">
        <v>1649</v>
      </c>
      <c r="C898" s="425"/>
      <c r="D898" s="425"/>
      <c r="E898" s="208" t="s">
        <v>71</v>
      </c>
    </row>
    <row r="899" s="200" customFormat="1" ht="34.95" customHeight="1" spans="1:5">
      <c r="A899" s="300" t="s">
        <v>1650</v>
      </c>
      <c r="B899" s="301" t="s">
        <v>1651</v>
      </c>
      <c r="C899" s="425">
        <v>1290</v>
      </c>
      <c r="D899" s="425">
        <v>912</v>
      </c>
      <c r="E899" s="208">
        <f>(D899-C899)/C899</f>
        <v>-0.293023255813953</v>
      </c>
    </row>
    <row r="900" s="200" customFormat="1" ht="34.95" customHeight="1" spans="1:5">
      <c r="A900" s="300" t="s">
        <v>1652</v>
      </c>
      <c r="B900" s="301" t="s">
        <v>1653</v>
      </c>
      <c r="C900" s="425"/>
      <c r="D900" s="425"/>
      <c r="E900" s="208" t="s">
        <v>71</v>
      </c>
    </row>
    <row r="901" s="200" customFormat="1" ht="34.95" customHeight="1" spans="1:5">
      <c r="A901" s="300" t="s">
        <v>1654</v>
      </c>
      <c r="B901" s="301" t="s">
        <v>1655</v>
      </c>
      <c r="C901" s="425"/>
      <c r="D901" s="425"/>
      <c r="E901" s="208" t="s">
        <v>71</v>
      </c>
    </row>
    <row r="902" s="200" customFormat="1" ht="34.95" customHeight="1" spans="1:5">
      <c r="A902" s="300" t="s">
        <v>1656</v>
      </c>
      <c r="B902" s="301" t="s">
        <v>1584</v>
      </c>
      <c r="C902" s="425"/>
      <c r="D902" s="425"/>
      <c r="E902" s="208" t="s">
        <v>71</v>
      </c>
    </row>
    <row r="903" s="200" customFormat="1" ht="34.95" customHeight="1" spans="1:5">
      <c r="A903" s="300" t="s">
        <v>1657</v>
      </c>
      <c r="B903" s="301" t="s">
        <v>1658</v>
      </c>
      <c r="C903" s="425">
        <v>40</v>
      </c>
      <c r="D903" s="425">
        <v>10</v>
      </c>
      <c r="E903" s="208">
        <f>(D903-C903)/C903</f>
        <v>-0.75</v>
      </c>
    </row>
    <row r="904" s="200" customFormat="1" ht="34.95" customHeight="1" spans="1:5">
      <c r="A904" s="297" t="s">
        <v>1659</v>
      </c>
      <c r="B904" s="298" t="s">
        <v>1660</v>
      </c>
      <c r="C904" s="425">
        <f>SUM(C905:C931)</f>
        <v>2903</v>
      </c>
      <c r="D904" s="425">
        <f>SUM(D905:D931)</f>
        <v>6782</v>
      </c>
      <c r="E904" s="208">
        <f>(D904-C904)/C904</f>
        <v>1.3362039269721</v>
      </c>
    </row>
    <row r="905" s="200" customFormat="1" ht="34.95" customHeight="1" spans="1:5">
      <c r="A905" s="300" t="s">
        <v>1661</v>
      </c>
      <c r="B905" s="301" t="s">
        <v>149</v>
      </c>
      <c r="C905" s="425">
        <v>1157</v>
      </c>
      <c r="D905" s="425">
        <v>1355</v>
      </c>
      <c r="E905" s="208">
        <f>(D905-C905)/C905</f>
        <v>0.171132238547969</v>
      </c>
    </row>
    <row r="906" s="200" customFormat="1" ht="34.95" customHeight="1" spans="1:5">
      <c r="A906" s="300" t="s">
        <v>1662</v>
      </c>
      <c r="B906" s="301" t="s">
        <v>151</v>
      </c>
      <c r="C906" s="425">
        <v>136</v>
      </c>
      <c r="D906" s="425">
        <v>738</v>
      </c>
      <c r="E906" s="208">
        <f>(D906-C906)/C906</f>
        <v>4.42647058823529</v>
      </c>
    </row>
    <row r="907" s="200" customFormat="1" ht="34.95" customHeight="1" spans="1:5">
      <c r="A907" s="300" t="s">
        <v>1663</v>
      </c>
      <c r="B907" s="301" t="s">
        <v>153</v>
      </c>
      <c r="C907" s="425"/>
      <c r="D907" s="425"/>
      <c r="E907" s="208" t="s">
        <v>71</v>
      </c>
    </row>
    <row r="908" s="200" customFormat="1" ht="34.95" customHeight="1" spans="1:5">
      <c r="A908" s="300" t="s">
        <v>1664</v>
      </c>
      <c r="B908" s="301" t="s">
        <v>1665</v>
      </c>
      <c r="C908" s="425">
        <v>5</v>
      </c>
      <c r="D908" s="425"/>
      <c r="E908" s="208">
        <f>(D908-C908)/C908</f>
        <v>-1</v>
      </c>
    </row>
    <row r="909" s="200" customFormat="1" ht="34.95" customHeight="1" spans="1:5">
      <c r="A909" s="300" t="s">
        <v>1666</v>
      </c>
      <c r="B909" s="301" t="s">
        <v>1667</v>
      </c>
      <c r="C909" s="425">
        <v>946</v>
      </c>
      <c r="D909" s="425">
        <v>2646</v>
      </c>
      <c r="E909" s="208">
        <f>(D909-C909)/C909</f>
        <v>1.79704016913319</v>
      </c>
    </row>
    <row r="910" s="200" customFormat="1" ht="34.95" customHeight="1" spans="1:5">
      <c r="A910" s="300" t="s">
        <v>1668</v>
      </c>
      <c r="B910" s="301" t="s">
        <v>1669</v>
      </c>
      <c r="C910" s="425">
        <v>530</v>
      </c>
      <c r="D910" s="425">
        <v>1790</v>
      </c>
      <c r="E910" s="208">
        <f>(D910-C910)/C910</f>
        <v>2.37735849056604</v>
      </c>
    </row>
    <row r="911" s="200" customFormat="1" ht="34.95" customHeight="1" spans="1:5">
      <c r="A911" s="300" t="s">
        <v>1670</v>
      </c>
      <c r="B911" s="301" t="s">
        <v>1671</v>
      </c>
      <c r="C911" s="425"/>
      <c r="D911" s="425"/>
      <c r="E911" s="208" t="s">
        <v>71</v>
      </c>
    </row>
    <row r="912" s="200" customFormat="1" ht="34.95" customHeight="1" spans="1:5">
      <c r="A912" s="300" t="s">
        <v>1672</v>
      </c>
      <c r="B912" s="301" t="s">
        <v>1673</v>
      </c>
      <c r="C912" s="425"/>
      <c r="D912" s="425"/>
      <c r="E912" s="208" t="s">
        <v>71</v>
      </c>
    </row>
    <row r="913" s="200" customFormat="1" ht="34.95" customHeight="1" spans="1:5">
      <c r="A913" s="300" t="s">
        <v>1674</v>
      </c>
      <c r="B913" s="301" t="s">
        <v>1675</v>
      </c>
      <c r="C913" s="425"/>
      <c r="D913" s="425"/>
      <c r="E913" s="208" t="s">
        <v>71</v>
      </c>
    </row>
    <row r="914" s="200" customFormat="1" ht="34.95" customHeight="1" spans="1:5">
      <c r="A914" s="300" t="s">
        <v>1676</v>
      </c>
      <c r="B914" s="301" t="s">
        <v>1677</v>
      </c>
      <c r="C914" s="425"/>
      <c r="D914" s="425"/>
      <c r="E914" s="208" t="s">
        <v>71</v>
      </c>
    </row>
    <row r="915" s="200" customFormat="1" ht="34.95" customHeight="1" spans="1:5">
      <c r="A915" s="300" t="s">
        <v>1678</v>
      </c>
      <c r="B915" s="301" t="s">
        <v>1679</v>
      </c>
      <c r="C915" s="425">
        <v>4</v>
      </c>
      <c r="D915" s="425"/>
      <c r="E915" s="208">
        <f>(D915-C915)/C915</f>
        <v>-1</v>
      </c>
    </row>
    <row r="916" s="200" customFormat="1" ht="34.95" customHeight="1" spans="1:5">
      <c r="A916" s="300" t="s">
        <v>1680</v>
      </c>
      <c r="B916" s="301" t="s">
        <v>1681</v>
      </c>
      <c r="C916" s="425"/>
      <c r="D916" s="425">
        <v>30</v>
      </c>
      <c r="E916" s="208" t="s">
        <v>71</v>
      </c>
    </row>
    <row r="917" s="200" customFormat="1" ht="34.95" customHeight="1" spans="1:5">
      <c r="A917" s="300" t="s">
        <v>1682</v>
      </c>
      <c r="B917" s="301" t="s">
        <v>1683</v>
      </c>
      <c r="C917" s="425"/>
      <c r="D917" s="425"/>
      <c r="E917" s="208" t="s">
        <v>71</v>
      </c>
    </row>
    <row r="918" s="200" customFormat="1" ht="34.95" customHeight="1" spans="1:5">
      <c r="A918" s="300" t="s">
        <v>1684</v>
      </c>
      <c r="B918" s="301" t="s">
        <v>1685</v>
      </c>
      <c r="C918" s="425">
        <v>63</v>
      </c>
      <c r="D918" s="425">
        <v>165</v>
      </c>
      <c r="E918" s="208">
        <f>(D918-C918)/C918</f>
        <v>1.61904761904762</v>
      </c>
    </row>
    <row r="919" s="200" customFormat="1" ht="34.95" customHeight="1" spans="1:5">
      <c r="A919" s="300" t="s">
        <v>1686</v>
      </c>
      <c r="B919" s="301" t="s">
        <v>1687</v>
      </c>
      <c r="C919" s="425"/>
      <c r="D919" s="425"/>
      <c r="E919" s="208" t="s">
        <v>71</v>
      </c>
    </row>
    <row r="920" s="200" customFormat="1" ht="34.95" customHeight="1" spans="1:5">
      <c r="A920" s="300" t="s">
        <v>1688</v>
      </c>
      <c r="B920" s="301" t="s">
        <v>1689</v>
      </c>
      <c r="C920" s="425">
        <v>56</v>
      </c>
      <c r="D920" s="425">
        <v>58</v>
      </c>
      <c r="E920" s="208">
        <f>(D920-C920)/C920</f>
        <v>0.0357142857142857</v>
      </c>
    </row>
    <row r="921" s="200" customFormat="1" ht="34.95" customHeight="1" spans="1:5">
      <c r="A921" s="300" t="s">
        <v>1690</v>
      </c>
      <c r="B921" s="301" t="s">
        <v>1691</v>
      </c>
      <c r="C921" s="425"/>
      <c r="D921" s="425"/>
      <c r="E921" s="208" t="s">
        <v>71</v>
      </c>
    </row>
    <row r="922" s="200" customFormat="1" ht="34.95" customHeight="1" spans="1:5">
      <c r="A922" s="300" t="s">
        <v>1692</v>
      </c>
      <c r="B922" s="301" t="s">
        <v>1693</v>
      </c>
      <c r="C922" s="425"/>
      <c r="D922" s="425"/>
      <c r="E922" s="208" t="s">
        <v>71</v>
      </c>
    </row>
    <row r="923" s="200" customFormat="1" ht="34.95" customHeight="1" spans="1:5">
      <c r="A923" s="300" t="s">
        <v>1694</v>
      </c>
      <c r="B923" s="301" t="s">
        <v>1695</v>
      </c>
      <c r="C923" s="425"/>
      <c r="D923" s="425"/>
      <c r="E923" s="208" t="s">
        <v>71</v>
      </c>
    </row>
    <row r="924" s="200" customFormat="1" ht="34.95" customHeight="1" spans="1:5">
      <c r="A924" s="300" t="s">
        <v>1696</v>
      </c>
      <c r="B924" s="301" t="s">
        <v>1697</v>
      </c>
      <c r="C924" s="425"/>
      <c r="D924" s="425"/>
      <c r="E924" s="208" t="s">
        <v>71</v>
      </c>
    </row>
    <row r="925" s="200" customFormat="1" ht="34.95" customHeight="1" spans="1:5">
      <c r="A925" s="300" t="s">
        <v>1698</v>
      </c>
      <c r="B925" s="301" t="s">
        <v>1699</v>
      </c>
      <c r="C925" s="425"/>
      <c r="D925" s="425"/>
      <c r="E925" s="208" t="s">
        <v>71</v>
      </c>
    </row>
    <row r="926" s="200" customFormat="1" ht="34.95" customHeight="1" spans="1:5">
      <c r="A926" s="300" t="s">
        <v>1700</v>
      </c>
      <c r="B926" s="301" t="s">
        <v>1643</v>
      </c>
      <c r="C926" s="425"/>
      <c r="D926" s="425"/>
      <c r="E926" s="208" t="s">
        <v>71</v>
      </c>
    </row>
    <row r="927" s="200" customFormat="1" ht="34.95" customHeight="1" spans="1:5">
      <c r="A927" s="300" t="s">
        <v>1701</v>
      </c>
      <c r="B927" s="301" t="s">
        <v>1702</v>
      </c>
      <c r="C927" s="425"/>
      <c r="D927" s="425"/>
      <c r="E927" s="208" t="s">
        <v>71</v>
      </c>
    </row>
    <row r="928" s="200" customFormat="1" ht="34.95" customHeight="1" spans="1:5">
      <c r="A928" s="300" t="s">
        <v>1703</v>
      </c>
      <c r="B928" s="301" t="s">
        <v>1704</v>
      </c>
      <c r="C928" s="425">
        <v>6</v>
      </c>
      <c r="D928" s="425"/>
      <c r="E928" s="208">
        <f>(D928-C928)/C928</f>
        <v>-1</v>
      </c>
    </row>
    <row r="929" s="200" customFormat="1" ht="34.95" customHeight="1" spans="1:5">
      <c r="A929" s="300" t="s">
        <v>1705</v>
      </c>
      <c r="B929" s="301" t="s">
        <v>1706</v>
      </c>
      <c r="C929" s="425"/>
      <c r="D929" s="425"/>
      <c r="E929" s="208" t="s">
        <v>71</v>
      </c>
    </row>
    <row r="930" s="200" customFormat="1" ht="34.95" customHeight="1" spans="1:5">
      <c r="A930" s="300" t="s">
        <v>1707</v>
      </c>
      <c r="B930" s="301" t="s">
        <v>1708</v>
      </c>
      <c r="C930" s="425"/>
      <c r="D930" s="425"/>
      <c r="E930" s="208" t="s">
        <v>71</v>
      </c>
    </row>
    <row r="931" s="200" customFormat="1" ht="34.95" customHeight="1" spans="1:5">
      <c r="A931" s="300" t="s">
        <v>1709</v>
      </c>
      <c r="B931" s="301" t="s">
        <v>1710</v>
      </c>
      <c r="C931" s="425"/>
      <c r="D931" s="425"/>
      <c r="E931" s="208" t="s">
        <v>71</v>
      </c>
    </row>
    <row r="932" s="200" customFormat="1" ht="34.95" customHeight="1" spans="1:5">
      <c r="A932" s="297" t="s">
        <v>1711</v>
      </c>
      <c r="B932" s="298" t="s">
        <v>1712</v>
      </c>
      <c r="C932" s="425">
        <f>SUM(C933:C942)</f>
        <v>510</v>
      </c>
      <c r="D932" s="425">
        <f>SUM(D933:D942)</f>
        <v>79</v>
      </c>
      <c r="E932" s="208">
        <f>(D932-C932)/C932</f>
        <v>-0.845098039215686</v>
      </c>
    </row>
    <row r="933" s="200" customFormat="1" ht="34.95" customHeight="1" spans="1:5">
      <c r="A933" s="300" t="s">
        <v>1713</v>
      </c>
      <c r="B933" s="301" t="s">
        <v>149</v>
      </c>
      <c r="C933" s="425"/>
      <c r="D933" s="425"/>
      <c r="E933" s="208" t="s">
        <v>71</v>
      </c>
    </row>
    <row r="934" s="200" customFormat="1" ht="34.95" customHeight="1" spans="1:5">
      <c r="A934" s="300" t="s">
        <v>1714</v>
      </c>
      <c r="B934" s="301" t="s">
        <v>151</v>
      </c>
      <c r="C934" s="425"/>
      <c r="D934" s="425"/>
      <c r="E934" s="208" t="s">
        <v>71</v>
      </c>
    </row>
    <row r="935" s="200" customFormat="1" ht="34.95" customHeight="1" spans="1:5">
      <c r="A935" s="300" t="s">
        <v>1715</v>
      </c>
      <c r="B935" s="301" t="s">
        <v>153</v>
      </c>
      <c r="C935" s="425"/>
      <c r="D935" s="425"/>
      <c r="E935" s="208" t="s">
        <v>71</v>
      </c>
    </row>
    <row r="936" s="200" customFormat="1" ht="34.95" customHeight="1" spans="1:5">
      <c r="A936" s="300" t="s">
        <v>1716</v>
      </c>
      <c r="B936" s="301" t="s">
        <v>1717</v>
      </c>
      <c r="C936" s="425"/>
      <c r="D936" s="425"/>
      <c r="E936" s="208" t="s">
        <v>71</v>
      </c>
    </row>
    <row r="937" s="200" customFormat="1" ht="34.95" customHeight="1" spans="1:5">
      <c r="A937" s="300" t="s">
        <v>1718</v>
      </c>
      <c r="B937" s="301" t="s">
        <v>1719</v>
      </c>
      <c r="C937" s="425">
        <v>10</v>
      </c>
      <c r="D937" s="425"/>
      <c r="E937" s="208">
        <f>(D937-C937)/C937</f>
        <v>-1</v>
      </c>
    </row>
    <row r="938" s="200" customFormat="1" ht="34.95" customHeight="1" spans="1:5">
      <c r="A938" s="300" t="s">
        <v>1720</v>
      </c>
      <c r="B938" s="301" t="s">
        <v>1721</v>
      </c>
      <c r="C938" s="425">
        <v>60</v>
      </c>
      <c r="D938" s="425">
        <v>19</v>
      </c>
      <c r="E938" s="208">
        <f>(D938-C938)/C938</f>
        <v>-0.683333333333333</v>
      </c>
    </row>
    <row r="939" s="200" customFormat="1" ht="34.95" customHeight="1" spans="1:5">
      <c r="A939" s="300" t="s">
        <v>1722</v>
      </c>
      <c r="B939" s="301" t="s">
        <v>1723</v>
      </c>
      <c r="C939" s="425"/>
      <c r="D939" s="425"/>
      <c r="E939" s="208" t="s">
        <v>71</v>
      </c>
    </row>
    <row r="940" s="200" customFormat="1" ht="34.95" customHeight="1" spans="1:5">
      <c r="A940" s="300" t="s">
        <v>1724</v>
      </c>
      <c r="B940" s="301" t="s">
        <v>1725</v>
      </c>
      <c r="C940" s="425"/>
      <c r="D940" s="425"/>
      <c r="E940" s="208" t="s">
        <v>71</v>
      </c>
    </row>
    <row r="941" s="200" customFormat="1" ht="34.95" customHeight="1" spans="1:5">
      <c r="A941" s="300" t="s">
        <v>1726</v>
      </c>
      <c r="B941" s="301" t="s">
        <v>1727</v>
      </c>
      <c r="C941" s="425"/>
      <c r="D941" s="425"/>
      <c r="E941" s="208" t="s">
        <v>71</v>
      </c>
    </row>
    <row r="942" s="200" customFormat="1" ht="37.5" spans="1:5">
      <c r="A942" s="300" t="s">
        <v>1728</v>
      </c>
      <c r="B942" s="301" t="s">
        <v>1729</v>
      </c>
      <c r="C942" s="425">
        <v>440</v>
      </c>
      <c r="D942" s="425">
        <v>60</v>
      </c>
      <c r="E942" s="208">
        <f>(D942-C942)/C942</f>
        <v>-0.863636363636364</v>
      </c>
    </row>
    <row r="943" s="200" customFormat="1" ht="34.95" customHeight="1" spans="1:5">
      <c r="A943" s="297" t="s">
        <v>1730</v>
      </c>
      <c r="B943" s="298" t="s">
        <v>1731</v>
      </c>
      <c r="C943" s="425">
        <f>SUM(C944:C949)</f>
        <v>113</v>
      </c>
      <c r="D943" s="425">
        <f>SUM(D944:D949)</f>
        <v>158</v>
      </c>
      <c r="E943" s="208">
        <f>(D943-C943)/C943</f>
        <v>0.398230088495575</v>
      </c>
    </row>
    <row r="944" s="200" customFormat="1" ht="34.95" customHeight="1" spans="1:5">
      <c r="A944" s="300" t="s">
        <v>1732</v>
      </c>
      <c r="B944" s="301" t="s">
        <v>1733</v>
      </c>
      <c r="C944" s="425">
        <v>113</v>
      </c>
      <c r="D944" s="425">
        <v>158</v>
      </c>
      <c r="E944" s="208">
        <f>(D944-C944)/C944</f>
        <v>0.398230088495575</v>
      </c>
    </row>
    <row r="945" s="200" customFormat="1" ht="34.95" customHeight="1" spans="1:5">
      <c r="A945" s="300" t="s">
        <v>1734</v>
      </c>
      <c r="B945" s="301" t="s">
        <v>1735</v>
      </c>
      <c r="C945" s="425"/>
      <c r="D945" s="425"/>
      <c r="E945" s="208" t="s">
        <v>71</v>
      </c>
    </row>
    <row r="946" s="200" customFormat="1" ht="34.95" customHeight="1" spans="1:5">
      <c r="A946" s="300" t="s">
        <v>1736</v>
      </c>
      <c r="B946" s="301" t="s">
        <v>1737</v>
      </c>
      <c r="C946" s="425"/>
      <c r="D946" s="425"/>
      <c r="E946" s="208" t="s">
        <v>71</v>
      </c>
    </row>
    <row r="947" s="200" customFormat="1" ht="34.95" customHeight="1" spans="1:5">
      <c r="A947" s="300" t="s">
        <v>1738</v>
      </c>
      <c r="B947" s="301" t="s">
        <v>1739</v>
      </c>
      <c r="C947" s="425"/>
      <c r="D947" s="425"/>
      <c r="E947" s="208" t="s">
        <v>71</v>
      </c>
    </row>
    <row r="948" s="200" customFormat="1" ht="34.95" customHeight="1" spans="1:5">
      <c r="A948" s="300" t="s">
        <v>1740</v>
      </c>
      <c r="B948" s="301" t="s">
        <v>1741</v>
      </c>
      <c r="C948" s="425"/>
      <c r="D948" s="425"/>
      <c r="E948" s="208" t="s">
        <v>71</v>
      </c>
    </row>
    <row r="949" s="200" customFormat="1" ht="34.95" customHeight="1" spans="1:5">
      <c r="A949" s="300" t="s">
        <v>1742</v>
      </c>
      <c r="B949" s="301" t="s">
        <v>1743</v>
      </c>
      <c r="C949" s="425"/>
      <c r="D949" s="425"/>
      <c r="E949" s="208" t="s">
        <v>71</v>
      </c>
    </row>
    <row r="950" s="200" customFormat="1" ht="34.95" customHeight="1" spans="1:5">
      <c r="A950" s="297" t="s">
        <v>1744</v>
      </c>
      <c r="B950" s="298" t="s">
        <v>1745</v>
      </c>
      <c r="C950" s="425">
        <f>SUM(C951:C956)</f>
        <v>103</v>
      </c>
      <c r="D950" s="425">
        <f>SUM(D951:D956)</f>
        <v>210</v>
      </c>
      <c r="E950" s="208">
        <f>(D950-C950)/C950</f>
        <v>1.03883495145631</v>
      </c>
    </row>
    <row r="951" s="200" customFormat="1" ht="34.95" customHeight="1" spans="1:5">
      <c r="A951" s="300" t="s">
        <v>1746</v>
      </c>
      <c r="B951" s="301" t="s">
        <v>1747</v>
      </c>
      <c r="C951" s="425"/>
      <c r="D951" s="425"/>
      <c r="E951" s="208" t="s">
        <v>71</v>
      </c>
    </row>
    <row r="952" s="200" customFormat="1" ht="34.95" customHeight="1" spans="1:5">
      <c r="A952" s="300" t="s">
        <v>1748</v>
      </c>
      <c r="B952" s="301" t="s">
        <v>1749</v>
      </c>
      <c r="C952" s="425"/>
      <c r="D952" s="425"/>
      <c r="E952" s="208" t="s">
        <v>71</v>
      </c>
    </row>
    <row r="953" s="200" customFormat="1" ht="34.95" customHeight="1" spans="1:5">
      <c r="A953" s="300" t="s">
        <v>1750</v>
      </c>
      <c r="B953" s="301" t="s">
        <v>1751</v>
      </c>
      <c r="C953" s="425">
        <v>68</v>
      </c>
      <c r="D953" s="425">
        <v>67</v>
      </c>
      <c r="E953" s="208">
        <f>(D953-C953)/C953</f>
        <v>-0.0147058823529412</v>
      </c>
    </row>
    <row r="954" s="200" customFormat="1" ht="34.95" customHeight="1" spans="1:5">
      <c r="A954" s="300" t="s">
        <v>1752</v>
      </c>
      <c r="B954" s="301" t="s">
        <v>1753</v>
      </c>
      <c r="C954" s="425">
        <v>35</v>
      </c>
      <c r="D954" s="425">
        <v>128</v>
      </c>
      <c r="E954" s="208">
        <f>(D954-C954)/C954</f>
        <v>2.65714285714286</v>
      </c>
    </row>
    <row r="955" s="200" customFormat="1" ht="34.95" customHeight="1" spans="1:5">
      <c r="A955" s="300" t="s">
        <v>1754</v>
      </c>
      <c r="B955" s="301" t="s">
        <v>1755</v>
      </c>
      <c r="C955" s="425"/>
      <c r="D955" s="425"/>
      <c r="E955" s="208" t="s">
        <v>71</v>
      </c>
    </row>
    <row r="956" s="200" customFormat="1" ht="34.95" customHeight="1" spans="1:5">
      <c r="A956" s="300" t="s">
        <v>1756</v>
      </c>
      <c r="B956" s="301" t="s">
        <v>1757</v>
      </c>
      <c r="C956" s="425"/>
      <c r="D956" s="425">
        <v>15</v>
      </c>
      <c r="E956" s="208" t="s">
        <v>71</v>
      </c>
    </row>
    <row r="957" s="200" customFormat="1" ht="34.95" customHeight="1" spans="1:5">
      <c r="A957" s="297" t="s">
        <v>1758</v>
      </c>
      <c r="B957" s="298" t="s">
        <v>1759</v>
      </c>
      <c r="C957" s="425">
        <f>SUM(C958:C959)</f>
        <v>0</v>
      </c>
      <c r="D957" s="425">
        <f>SUM(D958:D959)</f>
        <v>0</v>
      </c>
      <c r="E957" s="208" t="s">
        <v>71</v>
      </c>
    </row>
    <row r="958" s="200" customFormat="1" ht="34.95" customHeight="1" spans="1:5">
      <c r="A958" s="300" t="s">
        <v>1760</v>
      </c>
      <c r="B958" s="301" t="s">
        <v>1761</v>
      </c>
      <c r="C958" s="425"/>
      <c r="D958" s="425"/>
      <c r="E958" s="208" t="s">
        <v>71</v>
      </c>
    </row>
    <row r="959" s="200" customFormat="1" ht="34.95" customHeight="1" spans="1:5">
      <c r="A959" s="300" t="s">
        <v>1762</v>
      </c>
      <c r="B959" s="301" t="s">
        <v>1763</v>
      </c>
      <c r="C959" s="425"/>
      <c r="D959" s="425"/>
      <c r="E959" s="208" t="s">
        <v>71</v>
      </c>
    </row>
    <row r="960" s="200" customFormat="1" ht="34.95" customHeight="1" spans="1:5">
      <c r="A960" s="297" t="s">
        <v>1764</v>
      </c>
      <c r="B960" s="298" t="s">
        <v>1765</v>
      </c>
      <c r="C960" s="425">
        <f>SUM(C961:C962)</f>
        <v>4</v>
      </c>
      <c r="D960" s="425">
        <f>SUM(D961:D962)</f>
        <v>1281</v>
      </c>
      <c r="E960" s="208">
        <f>(D960-C960)/C960</f>
        <v>319.25</v>
      </c>
    </row>
    <row r="961" s="200" customFormat="1" ht="34.95" customHeight="1" spans="1:5">
      <c r="A961" s="300" t="s">
        <v>1766</v>
      </c>
      <c r="B961" s="301" t="s">
        <v>1767</v>
      </c>
      <c r="C961" s="425"/>
      <c r="D961" s="425"/>
      <c r="E961" s="208" t="s">
        <v>71</v>
      </c>
    </row>
    <row r="962" s="200" customFormat="1" ht="34.95" customHeight="1" spans="1:5">
      <c r="A962" s="300" t="s">
        <v>1768</v>
      </c>
      <c r="B962" s="301" t="s">
        <v>1769</v>
      </c>
      <c r="C962" s="425">
        <v>4</v>
      </c>
      <c r="D962" s="425">
        <v>1281</v>
      </c>
      <c r="E962" s="208">
        <f>(D962-C962)/C962</f>
        <v>319.25</v>
      </c>
    </row>
    <row r="963" s="200" customFormat="1" ht="34.95" customHeight="1" spans="1:5">
      <c r="A963" s="423">
        <v>214</v>
      </c>
      <c r="B963" s="424" t="s">
        <v>117</v>
      </c>
      <c r="C963" s="425">
        <f>SUM(C964,C987,C997,C1007,C1012,C1019,C1024)</f>
        <v>4178</v>
      </c>
      <c r="D963" s="425">
        <f>SUM(D964,D987,D997,D1007,D1012,D1019,D1024)</f>
        <v>4449</v>
      </c>
      <c r="E963" s="208">
        <f>(D963-C963)/C963</f>
        <v>0.0648635710866443</v>
      </c>
    </row>
    <row r="964" s="200" customFormat="1" ht="34.95" customHeight="1" spans="1:5">
      <c r="A964" s="297" t="s">
        <v>1770</v>
      </c>
      <c r="B964" s="298" t="s">
        <v>1771</v>
      </c>
      <c r="C964" s="425">
        <f>SUM(C965:C986)</f>
        <v>4178</v>
      </c>
      <c r="D964" s="425">
        <f>SUM(D965:D986)</f>
        <v>4449</v>
      </c>
      <c r="E964" s="208">
        <f>(D964-C964)/C964</f>
        <v>0.0648635710866443</v>
      </c>
    </row>
    <row r="965" s="200" customFormat="1" ht="34.95" customHeight="1" spans="1:5">
      <c r="A965" s="300" t="s">
        <v>1772</v>
      </c>
      <c r="B965" s="301" t="s">
        <v>149</v>
      </c>
      <c r="C965" s="425">
        <v>599</v>
      </c>
      <c r="D965" s="425">
        <v>609</v>
      </c>
      <c r="E965" s="208">
        <f>(D965-C965)/C965</f>
        <v>0.01669449081803</v>
      </c>
    </row>
    <row r="966" s="200" customFormat="1" ht="34.95" customHeight="1" spans="1:5">
      <c r="A966" s="300" t="s">
        <v>1773</v>
      </c>
      <c r="B966" s="301" t="s">
        <v>151</v>
      </c>
      <c r="C966" s="425">
        <v>20</v>
      </c>
      <c r="D966" s="425">
        <v>10</v>
      </c>
      <c r="E966" s="208">
        <f>(D966-C966)/C966</f>
        <v>-0.5</v>
      </c>
    </row>
    <row r="967" s="200" customFormat="1" ht="34.95" customHeight="1" spans="1:5">
      <c r="A967" s="300" t="s">
        <v>1774</v>
      </c>
      <c r="B967" s="301" t="s">
        <v>153</v>
      </c>
      <c r="C967" s="425"/>
      <c r="D967" s="425"/>
      <c r="E967" s="208" t="s">
        <v>71</v>
      </c>
    </row>
    <row r="968" s="200" customFormat="1" ht="34.95" customHeight="1" spans="1:5">
      <c r="A968" s="300" t="s">
        <v>1775</v>
      </c>
      <c r="B968" s="301" t="s">
        <v>1776</v>
      </c>
      <c r="C968" s="425">
        <v>2051</v>
      </c>
      <c r="D968" s="425">
        <v>3774</v>
      </c>
      <c r="E968" s="208">
        <f>(D968-C968)/C968</f>
        <v>0.840078010726475</v>
      </c>
    </row>
    <row r="969" s="200" customFormat="1" ht="34.95" customHeight="1" spans="1:5">
      <c r="A969" s="300" t="s">
        <v>1777</v>
      </c>
      <c r="B969" s="301" t="s">
        <v>1778</v>
      </c>
      <c r="C969" s="425">
        <v>108</v>
      </c>
      <c r="D969" s="425">
        <v>45</v>
      </c>
      <c r="E969" s="208">
        <f>(D969-C969)/C969</f>
        <v>-0.583333333333333</v>
      </c>
    </row>
    <row r="970" s="200" customFormat="1" ht="34.95" customHeight="1" spans="1:5">
      <c r="A970" s="300" t="s">
        <v>1779</v>
      </c>
      <c r="B970" s="301" t="s">
        <v>1780</v>
      </c>
      <c r="C970" s="425"/>
      <c r="D970" s="425"/>
      <c r="E970" s="208" t="s">
        <v>71</v>
      </c>
    </row>
    <row r="971" s="200" customFormat="1" ht="34.95" customHeight="1" spans="1:5">
      <c r="A971" s="300" t="s">
        <v>1781</v>
      </c>
      <c r="B971" s="301" t="s">
        <v>1782</v>
      </c>
      <c r="C971" s="425"/>
      <c r="D971" s="425"/>
      <c r="E971" s="208" t="s">
        <v>71</v>
      </c>
    </row>
    <row r="972" s="200" customFormat="1" ht="34.95" customHeight="1" spans="1:5">
      <c r="A972" s="300" t="s">
        <v>1783</v>
      </c>
      <c r="B972" s="301" t="s">
        <v>1784</v>
      </c>
      <c r="C972" s="425"/>
      <c r="D972" s="425"/>
      <c r="E972" s="208" t="s">
        <v>71</v>
      </c>
    </row>
    <row r="973" s="200" customFormat="1" ht="34.95" customHeight="1" spans="1:5">
      <c r="A973" s="300" t="s">
        <v>1785</v>
      </c>
      <c r="B973" s="301" t="s">
        <v>1786</v>
      </c>
      <c r="C973" s="425">
        <v>1400</v>
      </c>
      <c r="D973" s="425">
        <v>11</v>
      </c>
      <c r="E973" s="208">
        <f>(D973-C973)/C973</f>
        <v>-0.992142857142857</v>
      </c>
    </row>
    <row r="974" s="200" customFormat="1" ht="34.95" customHeight="1" spans="1:5">
      <c r="A974" s="300" t="s">
        <v>1787</v>
      </c>
      <c r="B974" s="301" t="s">
        <v>1788</v>
      </c>
      <c r="C974" s="425"/>
      <c r="D974" s="425"/>
      <c r="E974" s="208" t="s">
        <v>71</v>
      </c>
    </row>
    <row r="975" s="200" customFormat="1" ht="34.95" customHeight="1" spans="1:5">
      <c r="A975" s="300" t="s">
        <v>1789</v>
      </c>
      <c r="B975" s="301" t="s">
        <v>1790</v>
      </c>
      <c r="C975" s="425"/>
      <c r="D975" s="425"/>
      <c r="E975" s="208" t="s">
        <v>71</v>
      </c>
    </row>
    <row r="976" s="200" customFormat="1" ht="34.95" customHeight="1" spans="1:5">
      <c r="A976" s="300" t="s">
        <v>1791</v>
      </c>
      <c r="B976" s="301" t="s">
        <v>1792</v>
      </c>
      <c r="C976" s="425"/>
      <c r="D976" s="425"/>
      <c r="E976" s="208" t="s">
        <v>71</v>
      </c>
    </row>
    <row r="977" s="200" customFormat="1" ht="34.95" customHeight="1" spans="1:5">
      <c r="A977" s="300" t="s">
        <v>1793</v>
      </c>
      <c r="B977" s="301" t="s">
        <v>1794</v>
      </c>
      <c r="C977" s="425"/>
      <c r="D977" s="425"/>
      <c r="E977" s="208" t="s">
        <v>71</v>
      </c>
    </row>
    <row r="978" s="200" customFormat="1" ht="34.95" customHeight="1" spans="1:5">
      <c r="A978" s="300" t="s">
        <v>1795</v>
      </c>
      <c r="B978" s="301" t="s">
        <v>1796</v>
      </c>
      <c r="C978" s="425"/>
      <c r="D978" s="425"/>
      <c r="E978" s="208" t="s">
        <v>71</v>
      </c>
    </row>
    <row r="979" s="200" customFormat="1" ht="34.95" customHeight="1" spans="1:5">
      <c r="A979" s="300" t="s">
        <v>1797</v>
      </c>
      <c r="B979" s="301" t="s">
        <v>1798</v>
      </c>
      <c r="C979" s="425"/>
      <c r="D979" s="425"/>
      <c r="E979" s="208" t="s">
        <v>71</v>
      </c>
    </row>
    <row r="980" s="200" customFormat="1" ht="34.95" customHeight="1" spans="1:5">
      <c r="A980" s="300" t="s">
        <v>1799</v>
      </c>
      <c r="B980" s="301" t="s">
        <v>1800</v>
      </c>
      <c r="C980" s="425"/>
      <c r="D980" s="425"/>
      <c r="E980" s="208" t="s">
        <v>71</v>
      </c>
    </row>
    <row r="981" s="200" customFormat="1" ht="34.95" customHeight="1" spans="1:5">
      <c r="A981" s="300" t="s">
        <v>1801</v>
      </c>
      <c r="B981" s="301" t="s">
        <v>1802</v>
      </c>
      <c r="C981" s="425"/>
      <c r="D981" s="425"/>
      <c r="E981" s="208" t="s">
        <v>71</v>
      </c>
    </row>
    <row r="982" s="200" customFormat="1" ht="34.95" customHeight="1" spans="1:5">
      <c r="A982" s="300" t="s">
        <v>1803</v>
      </c>
      <c r="B982" s="301" t="s">
        <v>1804</v>
      </c>
      <c r="C982" s="425"/>
      <c r="D982" s="425"/>
      <c r="E982" s="208" t="s">
        <v>71</v>
      </c>
    </row>
    <row r="983" s="200" customFormat="1" ht="34.95" customHeight="1" spans="1:5">
      <c r="A983" s="300" t="s">
        <v>1805</v>
      </c>
      <c r="B983" s="301" t="s">
        <v>1806</v>
      </c>
      <c r="C983" s="425"/>
      <c r="D983" s="425"/>
      <c r="E983" s="208" t="s">
        <v>71</v>
      </c>
    </row>
    <row r="984" s="200" customFormat="1" ht="34.95" customHeight="1" spans="1:5">
      <c r="A984" s="300" t="s">
        <v>1807</v>
      </c>
      <c r="B984" s="301" t="s">
        <v>1808</v>
      </c>
      <c r="C984" s="425"/>
      <c r="D984" s="425"/>
      <c r="E984" s="208" t="s">
        <v>71</v>
      </c>
    </row>
    <row r="985" s="200" customFormat="1" ht="34.95" customHeight="1" spans="1:5">
      <c r="A985" s="300" t="s">
        <v>1809</v>
      </c>
      <c r="B985" s="301" t="s">
        <v>1810</v>
      </c>
      <c r="C985" s="425"/>
      <c r="D985" s="425"/>
      <c r="E985" s="208" t="s">
        <v>71</v>
      </c>
    </row>
    <row r="986" s="200" customFormat="1" ht="34.95" customHeight="1" spans="1:5">
      <c r="A986" s="300" t="s">
        <v>1811</v>
      </c>
      <c r="B986" s="301" t="s">
        <v>1812</v>
      </c>
      <c r="C986" s="425"/>
      <c r="D986" s="425"/>
      <c r="E986" s="208" t="s">
        <v>71</v>
      </c>
    </row>
    <row r="987" s="200" customFormat="1" ht="34.95" customHeight="1" spans="1:5">
      <c r="A987" s="297" t="s">
        <v>1813</v>
      </c>
      <c r="B987" s="298" t="s">
        <v>1814</v>
      </c>
      <c r="C987" s="425">
        <f>SUM(C988:C996)</f>
        <v>0</v>
      </c>
      <c r="D987" s="425">
        <f>SUM(D988:D996)</f>
        <v>0</v>
      </c>
      <c r="E987" s="208" t="s">
        <v>71</v>
      </c>
    </row>
    <row r="988" s="200" customFormat="1" ht="34.95" customHeight="1" spans="1:5">
      <c r="A988" s="300" t="s">
        <v>1815</v>
      </c>
      <c r="B988" s="301" t="s">
        <v>149</v>
      </c>
      <c r="C988" s="425"/>
      <c r="D988" s="425"/>
      <c r="E988" s="208" t="s">
        <v>71</v>
      </c>
    </row>
    <row r="989" s="200" customFormat="1" ht="34.95" customHeight="1" spans="1:5">
      <c r="A989" s="300" t="s">
        <v>1816</v>
      </c>
      <c r="B989" s="301" t="s">
        <v>151</v>
      </c>
      <c r="C989" s="425"/>
      <c r="D989" s="425"/>
      <c r="E989" s="208" t="s">
        <v>71</v>
      </c>
    </row>
    <row r="990" s="200" customFormat="1" ht="34.95" customHeight="1" spans="1:5">
      <c r="A990" s="300" t="s">
        <v>1817</v>
      </c>
      <c r="B990" s="301" t="s">
        <v>153</v>
      </c>
      <c r="C990" s="425"/>
      <c r="D990" s="425"/>
      <c r="E990" s="208" t="s">
        <v>71</v>
      </c>
    </row>
    <row r="991" s="200" customFormat="1" ht="34.95" customHeight="1" spans="1:5">
      <c r="A991" s="300" t="s">
        <v>1818</v>
      </c>
      <c r="B991" s="301" t="s">
        <v>1819</v>
      </c>
      <c r="C991" s="425"/>
      <c r="D991" s="425"/>
      <c r="E991" s="208" t="s">
        <v>71</v>
      </c>
    </row>
    <row r="992" s="200" customFormat="1" ht="34.95" customHeight="1" spans="1:5">
      <c r="A992" s="300" t="s">
        <v>1820</v>
      </c>
      <c r="B992" s="301" t="s">
        <v>1821</v>
      </c>
      <c r="C992" s="425"/>
      <c r="D992" s="425"/>
      <c r="E992" s="208" t="s">
        <v>71</v>
      </c>
    </row>
    <row r="993" s="200" customFormat="1" ht="34.95" customHeight="1" spans="1:5">
      <c r="A993" s="300" t="s">
        <v>1822</v>
      </c>
      <c r="B993" s="301" t="s">
        <v>1823</v>
      </c>
      <c r="C993" s="425"/>
      <c r="D993" s="425"/>
      <c r="E993" s="208" t="s">
        <v>71</v>
      </c>
    </row>
    <row r="994" s="200" customFormat="1" ht="34.95" customHeight="1" spans="1:5">
      <c r="A994" s="300" t="s">
        <v>1824</v>
      </c>
      <c r="B994" s="301" t="s">
        <v>1825</v>
      </c>
      <c r="C994" s="425"/>
      <c r="D994" s="425"/>
      <c r="E994" s="208" t="s">
        <v>71</v>
      </c>
    </row>
    <row r="995" s="200" customFormat="1" ht="34.95" customHeight="1" spans="1:5">
      <c r="A995" s="300" t="s">
        <v>1826</v>
      </c>
      <c r="B995" s="301" t="s">
        <v>1827</v>
      </c>
      <c r="C995" s="425"/>
      <c r="D995" s="425"/>
      <c r="E995" s="208" t="s">
        <v>71</v>
      </c>
    </row>
    <row r="996" s="200" customFormat="1" ht="34.95" customHeight="1" spans="1:5">
      <c r="A996" s="300" t="s">
        <v>1828</v>
      </c>
      <c r="B996" s="301" t="s">
        <v>1829</v>
      </c>
      <c r="C996" s="425"/>
      <c r="D996" s="425"/>
      <c r="E996" s="208" t="s">
        <v>71</v>
      </c>
    </row>
    <row r="997" s="200" customFormat="1" ht="34.95" customHeight="1" spans="1:5">
      <c r="A997" s="297" t="s">
        <v>1830</v>
      </c>
      <c r="B997" s="298" t="s">
        <v>1831</v>
      </c>
      <c r="C997" s="425">
        <f>SUM(C998:C1006)</f>
        <v>0</v>
      </c>
      <c r="D997" s="425">
        <f>SUM(D998:D1006)</f>
        <v>0</v>
      </c>
      <c r="E997" s="208" t="s">
        <v>71</v>
      </c>
    </row>
    <row r="998" s="200" customFormat="1" ht="34.95" customHeight="1" spans="1:5">
      <c r="A998" s="300" t="s">
        <v>1832</v>
      </c>
      <c r="B998" s="301" t="s">
        <v>149</v>
      </c>
      <c r="C998" s="425"/>
      <c r="D998" s="425"/>
      <c r="E998" s="208" t="s">
        <v>71</v>
      </c>
    </row>
    <row r="999" s="200" customFormat="1" ht="34.95" customHeight="1" spans="1:5">
      <c r="A999" s="300" t="s">
        <v>1833</v>
      </c>
      <c r="B999" s="301" t="s">
        <v>151</v>
      </c>
      <c r="C999" s="425"/>
      <c r="D999" s="425"/>
      <c r="E999" s="208" t="s">
        <v>71</v>
      </c>
    </row>
    <row r="1000" s="200" customFormat="1" ht="34.95" customHeight="1" spans="1:5">
      <c r="A1000" s="300" t="s">
        <v>1834</v>
      </c>
      <c r="B1000" s="301" t="s">
        <v>153</v>
      </c>
      <c r="C1000" s="425"/>
      <c r="D1000" s="425"/>
      <c r="E1000" s="208" t="s">
        <v>71</v>
      </c>
    </row>
    <row r="1001" s="200" customFormat="1" ht="34.95" customHeight="1" spans="1:5">
      <c r="A1001" s="300" t="s">
        <v>1835</v>
      </c>
      <c r="B1001" s="301" t="s">
        <v>1836</v>
      </c>
      <c r="C1001" s="425"/>
      <c r="D1001" s="425"/>
      <c r="E1001" s="208" t="s">
        <v>71</v>
      </c>
    </row>
    <row r="1002" s="200" customFormat="1" ht="34.95" customHeight="1" spans="1:5">
      <c r="A1002" s="300" t="s">
        <v>1837</v>
      </c>
      <c r="B1002" s="301" t="s">
        <v>1838</v>
      </c>
      <c r="C1002" s="425"/>
      <c r="D1002" s="425"/>
      <c r="E1002" s="208" t="s">
        <v>71</v>
      </c>
    </row>
    <row r="1003" s="200" customFormat="1" ht="34.95" customHeight="1" spans="1:5">
      <c r="A1003" s="300" t="s">
        <v>1839</v>
      </c>
      <c r="B1003" s="301" t="s">
        <v>1840</v>
      </c>
      <c r="C1003" s="425"/>
      <c r="D1003" s="425"/>
      <c r="E1003" s="208" t="s">
        <v>71</v>
      </c>
    </row>
    <row r="1004" s="200" customFormat="1" ht="34.95" customHeight="1" spans="1:5">
      <c r="A1004" s="300" t="s">
        <v>1841</v>
      </c>
      <c r="B1004" s="301" t="s">
        <v>1842</v>
      </c>
      <c r="C1004" s="425"/>
      <c r="D1004" s="425"/>
      <c r="E1004" s="208" t="s">
        <v>71</v>
      </c>
    </row>
    <row r="1005" s="200" customFormat="1" ht="34.95" customHeight="1" spans="1:5">
      <c r="A1005" s="300" t="s">
        <v>1843</v>
      </c>
      <c r="B1005" s="301" t="s">
        <v>1844</v>
      </c>
      <c r="C1005" s="425"/>
      <c r="D1005" s="425"/>
      <c r="E1005" s="208" t="s">
        <v>71</v>
      </c>
    </row>
    <row r="1006" s="200" customFormat="1" ht="34.95" customHeight="1" spans="1:5">
      <c r="A1006" s="300" t="s">
        <v>1845</v>
      </c>
      <c r="B1006" s="301" t="s">
        <v>1846</v>
      </c>
      <c r="C1006" s="425"/>
      <c r="D1006" s="425"/>
      <c r="E1006" s="208" t="s">
        <v>71</v>
      </c>
    </row>
    <row r="1007" s="200" customFormat="1" ht="34.95" customHeight="1" spans="1:5">
      <c r="A1007" s="297" t="s">
        <v>1847</v>
      </c>
      <c r="B1007" s="298" t="s">
        <v>1848</v>
      </c>
      <c r="C1007" s="425">
        <f>SUM(C1008:C1011)</f>
        <v>0</v>
      </c>
      <c r="D1007" s="425">
        <f>SUM(D1008:D1011)</f>
        <v>0</v>
      </c>
      <c r="E1007" s="208" t="s">
        <v>71</v>
      </c>
    </row>
    <row r="1008" s="200" customFormat="1" ht="34.95" customHeight="1" spans="1:5">
      <c r="A1008" s="300" t="s">
        <v>1849</v>
      </c>
      <c r="B1008" s="301" t="s">
        <v>1850</v>
      </c>
      <c r="C1008" s="425"/>
      <c r="D1008" s="425"/>
      <c r="E1008" s="208" t="s">
        <v>71</v>
      </c>
    </row>
    <row r="1009" s="200" customFormat="1" ht="34.95" customHeight="1" spans="1:5">
      <c r="A1009" s="300" t="s">
        <v>1851</v>
      </c>
      <c r="B1009" s="301" t="s">
        <v>1852</v>
      </c>
      <c r="C1009" s="425"/>
      <c r="D1009" s="425"/>
      <c r="E1009" s="208" t="s">
        <v>71</v>
      </c>
    </row>
    <row r="1010" s="200" customFormat="1" ht="34.95" customHeight="1" spans="1:5">
      <c r="A1010" s="300" t="s">
        <v>1853</v>
      </c>
      <c r="B1010" s="301" t="s">
        <v>1854</v>
      </c>
      <c r="C1010" s="425"/>
      <c r="D1010" s="425"/>
      <c r="E1010" s="208" t="s">
        <v>71</v>
      </c>
    </row>
    <row r="1011" s="200" customFormat="1" ht="34.95" customHeight="1" spans="1:5">
      <c r="A1011" s="300" t="s">
        <v>1855</v>
      </c>
      <c r="B1011" s="301" t="s">
        <v>1856</v>
      </c>
      <c r="C1011" s="425"/>
      <c r="D1011" s="425"/>
      <c r="E1011" s="208" t="s">
        <v>71</v>
      </c>
    </row>
    <row r="1012" s="200" customFormat="1" ht="34.95" customHeight="1" spans="1:5">
      <c r="A1012" s="297" t="s">
        <v>1857</v>
      </c>
      <c r="B1012" s="298" t="s">
        <v>1858</v>
      </c>
      <c r="C1012" s="425">
        <f>SUM(C1013:C1018)</f>
        <v>0</v>
      </c>
      <c r="D1012" s="425">
        <f>SUM(D1013:D1018)</f>
        <v>0</v>
      </c>
      <c r="E1012" s="208" t="s">
        <v>71</v>
      </c>
    </row>
    <row r="1013" s="200" customFormat="1" ht="34.95" customHeight="1" spans="1:5">
      <c r="A1013" s="300" t="s">
        <v>1859</v>
      </c>
      <c r="B1013" s="301" t="s">
        <v>149</v>
      </c>
      <c r="C1013" s="425"/>
      <c r="D1013" s="425"/>
      <c r="E1013" s="208" t="s">
        <v>71</v>
      </c>
    </row>
    <row r="1014" s="200" customFormat="1" ht="34.95" customHeight="1" spans="1:5">
      <c r="A1014" s="300" t="s">
        <v>1860</v>
      </c>
      <c r="B1014" s="301" t="s">
        <v>151</v>
      </c>
      <c r="C1014" s="425"/>
      <c r="D1014" s="425"/>
      <c r="E1014" s="208" t="s">
        <v>71</v>
      </c>
    </row>
    <row r="1015" s="200" customFormat="1" ht="34.95" customHeight="1" spans="1:5">
      <c r="A1015" s="300" t="s">
        <v>1861</v>
      </c>
      <c r="B1015" s="301" t="s">
        <v>153</v>
      </c>
      <c r="C1015" s="425"/>
      <c r="D1015" s="425"/>
      <c r="E1015" s="208" t="s">
        <v>71</v>
      </c>
    </row>
    <row r="1016" s="200" customFormat="1" ht="34.95" customHeight="1" spans="1:5">
      <c r="A1016" s="300" t="s">
        <v>1862</v>
      </c>
      <c r="B1016" s="301" t="s">
        <v>1827</v>
      </c>
      <c r="C1016" s="425"/>
      <c r="D1016" s="425"/>
      <c r="E1016" s="208" t="s">
        <v>71</v>
      </c>
    </row>
    <row r="1017" s="200" customFormat="1" ht="34.95" customHeight="1" spans="1:5">
      <c r="A1017" s="300" t="s">
        <v>1863</v>
      </c>
      <c r="B1017" s="301" t="s">
        <v>1864</v>
      </c>
      <c r="C1017" s="425"/>
      <c r="D1017" s="425"/>
      <c r="E1017" s="208" t="s">
        <v>71</v>
      </c>
    </row>
    <row r="1018" s="200" customFormat="1" ht="34.95" customHeight="1" spans="1:5">
      <c r="A1018" s="300" t="s">
        <v>1865</v>
      </c>
      <c r="B1018" s="301" t="s">
        <v>1866</v>
      </c>
      <c r="C1018" s="425"/>
      <c r="D1018" s="425"/>
      <c r="E1018" s="208" t="s">
        <v>71</v>
      </c>
    </row>
    <row r="1019" s="200" customFormat="1" ht="34.95" customHeight="1" spans="1:5">
      <c r="A1019" s="297" t="s">
        <v>1867</v>
      </c>
      <c r="B1019" s="298" t="s">
        <v>1868</v>
      </c>
      <c r="C1019" s="425">
        <f>SUM(C1020:C1023)</f>
        <v>0</v>
      </c>
      <c r="D1019" s="425">
        <f>SUM(D1020:D1023)</f>
        <v>0</v>
      </c>
      <c r="E1019" s="208" t="s">
        <v>71</v>
      </c>
    </row>
    <row r="1020" s="200" customFormat="1" ht="34.95" customHeight="1" spans="1:5">
      <c r="A1020" s="300" t="s">
        <v>1869</v>
      </c>
      <c r="B1020" s="301" t="s">
        <v>1870</v>
      </c>
      <c r="C1020" s="425"/>
      <c r="D1020" s="425"/>
      <c r="E1020" s="208" t="s">
        <v>71</v>
      </c>
    </row>
    <row r="1021" s="200" customFormat="1" ht="34.95" customHeight="1" spans="1:5">
      <c r="A1021" s="300" t="s">
        <v>1871</v>
      </c>
      <c r="B1021" s="301" t="s">
        <v>1872</v>
      </c>
      <c r="C1021" s="425"/>
      <c r="D1021" s="425"/>
      <c r="E1021" s="208" t="s">
        <v>71</v>
      </c>
    </row>
    <row r="1022" s="200" customFormat="1" ht="34.95" customHeight="1" spans="1:5">
      <c r="A1022" s="300" t="s">
        <v>1873</v>
      </c>
      <c r="B1022" s="301" t="s">
        <v>1874</v>
      </c>
      <c r="C1022" s="425"/>
      <c r="D1022" s="425"/>
      <c r="E1022" s="208" t="s">
        <v>71</v>
      </c>
    </row>
    <row r="1023" s="200" customFormat="1" ht="34.95" customHeight="1" spans="1:5">
      <c r="A1023" s="300" t="s">
        <v>1875</v>
      </c>
      <c r="B1023" s="301" t="s">
        <v>1876</v>
      </c>
      <c r="C1023" s="425"/>
      <c r="D1023" s="425"/>
      <c r="E1023" s="208" t="s">
        <v>71</v>
      </c>
    </row>
    <row r="1024" s="200" customFormat="1" ht="34.95" customHeight="1" spans="1:5">
      <c r="A1024" s="297" t="s">
        <v>1877</v>
      </c>
      <c r="B1024" s="298" t="s">
        <v>1878</v>
      </c>
      <c r="C1024" s="425">
        <f>SUM(C1025:C1026)</f>
        <v>0</v>
      </c>
      <c r="D1024" s="425">
        <f>SUM(D1025:D1026)</f>
        <v>0</v>
      </c>
      <c r="E1024" s="208" t="s">
        <v>71</v>
      </c>
    </row>
    <row r="1025" s="200" customFormat="1" ht="34.95" customHeight="1" spans="1:5">
      <c r="A1025" s="300" t="s">
        <v>1879</v>
      </c>
      <c r="B1025" s="301" t="s">
        <v>1880</v>
      </c>
      <c r="C1025" s="425"/>
      <c r="D1025" s="425"/>
      <c r="E1025" s="208" t="s">
        <v>71</v>
      </c>
    </row>
    <row r="1026" s="200" customFormat="1" ht="34.95" customHeight="1" spans="1:5">
      <c r="A1026" s="300" t="s">
        <v>1881</v>
      </c>
      <c r="B1026" s="301" t="s">
        <v>1882</v>
      </c>
      <c r="C1026" s="425"/>
      <c r="D1026" s="425"/>
      <c r="E1026" s="208" t="s">
        <v>71</v>
      </c>
    </row>
    <row r="1027" s="200" customFormat="1" ht="34.95" customHeight="1" spans="1:5">
      <c r="A1027" s="423">
        <v>215</v>
      </c>
      <c r="B1027" s="424" t="s">
        <v>118</v>
      </c>
      <c r="C1027" s="425">
        <f>SUM(C1028,C1038,C1054,C1059,C1076,C1083,C1091)</f>
        <v>712</v>
      </c>
      <c r="D1027" s="425">
        <f>SUM(D1028,D1038,D1054,D1059,D1076,D1083,D1091)</f>
        <v>865</v>
      </c>
      <c r="E1027" s="208">
        <f>(D1027-C1027)/C1027</f>
        <v>0.214887640449438</v>
      </c>
    </row>
    <row r="1028" s="200" customFormat="1" ht="34.95" customHeight="1" spans="1:5">
      <c r="A1028" s="297" t="s">
        <v>1883</v>
      </c>
      <c r="B1028" s="298" t="s">
        <v>1884</v>
      </c>
      <c r="C1028" s="425">
        <f>SUM(C1029:C1037)</f>
        <v>0</v>
      </c>
      <c r="D1028" s="425">
        <f>SUM(D1029:D1037)</f>
        <v>0</v>
      </c>
      <c r="E1028" s="208" t="s">
        <v>71</v>
      </c>
    </row>
    <row r="1029" s="200" customFormat="1" ht="34.95" customHeight="1" spans="1:5">
      <c r="A1029" s="300" t="s">
        <v>1885</v>
      </c>
      <c r="B1029" s="301" t="s">
        <v>149</v>
      </c>
      <c r="C1029" s="425"/>
      <c r="D1029" s="425"/>
      <c r="E1029" s="208" t="s">
        <v>71</v>
      </c>
    </row>
    <row r="1030" s="200" customFormat="1" ht="34.95" customHeight="1" spans="1:5">
      <c r="A1030" s="300" t="s">
        <v>1886</v>
      </c>
      <c r="B1030" s="301" t="s">
        <v>151</v>
      </c>
      <c r="C1030" s="425"/>
      <c r="D1030" s="425"/>
      <c r="E1030" s="208" t="s">
        <v>71</v>
      </c>
    </row>
    <row r="1031" s="200" customFormat="1" ht="34.95" customHeight="1" spans="1:5">
      <c r="A1031" s="300" t="s">
        <v>1887</v>
      </c>
      <c r="B1031" s="301" t="s">
        <v>153</v>
      </c>
      <c r="C1031" s="425"/>
      <c r="D1031" s="425"/>
      <c r="E1031" s="208" t="s">
        <v>71</v>
      </c>
    </row>
    <row r="1032" s="200" customFormat="1" ht="34.95" customHeight="1" spans="1:5">
      <c r="A1032" s="300" t="s">
        <v>1888</v>
      </c>
      <c r="B1032" s="301" t="s">
        <v>1889</v>
      </c>
      <c r="C1032" s="425"/>
      <c r="D1032" s="425"/>
      <c r="E1032" s="208" t="s">
        <v>71</v>
      </c>
    </row>
    <row r="1033" s="200" customFormat="1" ht="34.95" customHeight="1" spans="1:5">
      <c r="A1033" s="300" t="s">
        <v>1890</v>
      </c>
      <c r="B1033" s="301" t="s">
        <v>1891</v>
      </c>
      <c r="C1033" s="425"/>
      <c r="D1033" s="425"/>
      <c r="E1033" s="208" t="s">
        <v>71</v>
      </c>
    </row>
    <row r="1034" s="200" customFormat="1" ht="34.95" customHeight="1" spans="1:5">
      <c r="A1034" s="300" t="s">
        <v>1892</v>
      </c>
      <c r="B1034" s="301" t="s">
        <v>1893</v>
      </c>
      <c r="C1034" s="425"/>
      <c r="D1034" s="425"/>
      <c r="E1034" s="208" t="s">
        <v>71</v>
      </c>
    </row>
    <row r="1035" s="200" customFormat="1" ht="34.95" customHeight="1" spans="1:5">
      <c r="A1035" s="300" t="s">
        <v>1894</v>
      </c>
      <c r="B1035" s="301" t="s">
        <v>1895</v>
      </c>
      <c r="C1035" s="425"/>
      <c r="D1035" s="425"/>
      <c r="E1035" s="208" t="s">
        <v>71</v>
      </c>
    </row>
    <row r="1036" s="200" customFormat="1" ht="34.95" customHeight="1" spans="1:5">
      <c r="A1036" s="300" t="s">
        <v>1896</v>
      </c>
      <c r="B1036" s="301" t="s">
        <v>1897</v>
      </c>
      <c r="C1036" s="425"/>
      <c r="D1036" s="425"/>
      <c r="E1036" s="208" t="s">
        <v>71</v>
      </c>
    </row>
    <row r="1037" s="200" customFormat="1" ht="34.95" customHeight="1" spans="1:5">
      <c r="A1037" s="300" t="s">
        <v>1898</v>
      </c>
      <c r="B1037" s="301" t="s">
        <v>1899</v>
      </c>
      <c r="C1037" s="425"/>
      <c r="D1037" s="425"/>
      <c r="E1037" s="208" t="s">
        <v>71</v>
      </c>
    </row>
    <row r="1038" s="200" customFormat="1" ht="34.95" customHeight="1" spans="1:5">
      <c r="A1038" s="297" t="s">
        <v>1900</v>
      </c>
      <c r="B1038" s="298" t="s">
        <v>1901</v>
      </c>
      <c r="C1038" s="425">
        <f>SUM(C1039:C1053)</f>
        <v>0</v>
      </c>
      <c r="D1038" s="425">
        <f>SUM(D1039:D1053)</f>
        <v>0</v>
      </c>
      <c r="E1038" s="208" t="s">
        <v>71</v>
      </c>
    </row>
    <row r="1039" s="200" customFormat="1" ht="34.95" customHeight="1" spans="1:5">
      <c r="A1039" s="300" t="s">
        <v>1902</v>
      </c>
      <c r="B1039" s="301" t="s">
        <v>149</v>
      </c>
      <c r="C1039" s="425"/>
      <c r="D1039" s="425"/>
      <c r="E1039" s="208" t="s">
        <v>71</v>
      </c>
    </row>
    <row r="1040" s="200" customFormat="1" ht="34.95" customHeight="1" spans="1:5">
      <c r="A1040" s="300" t="s">
        <v>1903</v>
      </c>
      <c r="B1040" s="301" t="s">
        <v>151</v>
      </c>
      <c r="C1040" s="425"/>
      <c r="D1040" s="425"/>
      <c r="E1040" s="208" t="s">
        <v>71</v>
      </c>
    </row>
    <row r="1041" s="200" customFormat="1" ht="34.95" customHeight="1" spans="1:5">
      <c r="A1041" s="300" t="s">
        <v>1904</v>
      </c>
      <c r="B1041" s="301" t="s">
        <v>153</v>
      </c>
      <c r="C1041" s="425"/>
      <c r="D1041" s="425"/>
      <c r="E1041" s="208" t="s">
        <v>71</v>
      </c>
    </row>
    <row r="1042" s="200" customFormat="1" ht="34.95" customHeight="1" spans="1:5">
      <c r="A1042" s="300" t="s">
        <v>1905</v>
      </c>
      <c r="B1042" s="301" t="s">
        <v>1906</v>
      </c>
      <c r="C1042" s="425"/>
      <c r="D1042" s="425"/>
      <c r="E1042" s="208" t="s">
        <v>71</v>
      </c>
    </row>
    <row r="1043" s="200" customFormat="1" ht="34.95" customHeight="1" spans="1:5">
      <c r="A1043" s="300" t="s">
        <v>1907</v>
      </c>
      <c r="B1043" s="301" t="s">
        <v>1908</v>
      </c>
      <c r="C1043" s="425"/>
      <c r="D1043" s="425"/>
      <c r="E1043" s="208" t="s">
        <v>71</v>
      </c>
    </row>
    <row r="1044" s="200" customFormat="1" ht="34.95" customHeight="1" spans="1:5">
      <c r="A1044" s="300" t="s">
        <v>1909</v>
      </c>
      <c r="B1044" s="301" t="s">
        <v>1910</v>
      </c>
      <c r="C1044" s="425"/>
      <c r="D1044" s="425"/>
      <c r="E1044" s="208" t="s">
        <v>71</v>
      </c>
    </row>
    <row r="1045" s="200" customFormat="1" ht="34.95" customHeight="1" spans="1:5">
      <c r="A1045" s="300" t="s">
        <v>1911</v>
      </c>
      <c r="B1045" s="301" t="s">
        <v>1912</v>
      </c>
      <c r="C1045" s="425"/>
      <c r="D1045" s="425"/>
      <c r="E1045" s="208" t="s">
        <v>71</v>
      </c>
    </row>
    <row r="1046" s="200" customFormat="1" ht="34.95" customHeight="1" spans="1:5">
      <c r="A1046" s="300" t="s">
        <v>1913</v>
      </c>
      <c r="B1046" s="301" t="s">
        <v>1914</v>
      </c>
      <c r="C1046" s="425"/>
      <c r="D1046" s="425"/>
      <c r="E1046" s="208" t="s">
        <v>71</v>
      </c>
    </row>
    <row r="1047" s="200" customFormat="1" ht="34.95" customHeight="1" spans="1:5">
      <c r="A1047" s="300" t="s">
        <v>1915</v>
      </c>
      <c r="B1047" s="301" t="s">
        <v>1916</v>
      </c>
      <c r="C1047" s="425"/>
      <c r="D1047" s="425"/>
      <c r="E1047" s="208" t="s">
        <v>71</v>
      </c>
    </row>
    <row r="1048" s="200" customFormat="1" ht="34.95" customHeight="1" spans="1:5">
      <c r="A1048" s="300" t="s">
        <v>1917</v>
      </c>
      <c r="B1048" s="301" t="s">
        <v>1918</v>
      </c>
      <c r="C1048" s="425"/>
      <c r="D1048" s="425"/>
      <c r="E1048" s="208" t="s">
        <v>71</v>
      </c>
    </row>
    <row r="1049" s="200" customFormat="1" ht="34.95" customHeight="1" spans="1:5">
      <c r="A1049" s="300" t="s">
        <v>1919</v>
      </c>
      <c r="B1049" s="301" t="s">
        <v>1920</v>
      </c>
      <c r="C1049" s="425"/>
      <c r="D1049" s="425"/>
      <c r="E1049" s="208" t="s">
        <v>71</v>
      </c>
    </row>
    <row r="1050" s="200" customFormat="1" ht="34.95" customHeight="1" spans="1:5">
      <c r="A1050" s="300" t="s">
        <v>1921</v>
      </c>
      <c r="B1050" s="301" t="s">
        <v>1922</v>
      </c>
      <c r="C1050" s="425"/>
      <c r="D1050" s="425"/>
      <c r="E1050" s="208" t="s">
        <v>71</v>
      </c>
    </row>
    <row r="1051" s="200" customFormat="1" ht="34.95" customHeight="1" spans="1:5">
      <c r="A1051" s="300" t="s">
        <v>1923</v>
      </c>
      <c r="B1051" s="301" t="s">
        <v>1924</v>
      </c>
      <c r="C1051" s="425"/>
      <c r="D1051" s="425"/>
      <c r="E1051" s="208" t="s">
        <v>71</v>
      </c>
    </row>
    <row r="1052" s="200" customFormat="1" ht="34.95" customHeight="1" spans="1:5">
      <c r="A1052" s="300" t="s">
        <v>1925</v>
      </c>
      <c r="B1052" s="301" t="s">
        <v>1926</v>
      </c>
      <c r="C1052" s="425"/>
      <c r="D1052" s="425"/>
      <c r="E1052" s="208" t="s">
        <v>71</v>
      </c>
    </row>
    <row r="1053" s="200" customFormat="1" ht="34.95" customHeight="1" spans="1:5">
      <c r="A1053" s="300" t="s">
        <v>1927</v>
      </c>
      <c r="B1053" s="301" t="s">
        <v>1928</v>
      </c>
      <c r="C1053" s="425"/>
      <c r="D1053" s="425"/>
      <c r="E1053" s="208" t="s">
        <v>71</v>
      </c>
    </row>
    <row r="1054" s="200" customFormat="1" ht="34.95" customHeight="1" spans="1:5">
      <c r="A1054" s="297" t="s">
        <v>1929</v>
      </c>
      <c r="B1054" s="298" t="s">
        <v>1930</v>
      </c>
      <c r="C1054" s="425">
        <f>SUM(C1055:C1058)</f>
        <v>0</v>
      </c>
      <c r="D1054" s="425">
        <f>SUM(D1055:D1058)</f>
        <v>0</v>
      </c>
      <c r="E1054" s="208" t="s">
        <v>71</v>
      </c>
    </row>
    <row r="1055" s="200" customFormat="1" ht="34.95" customHeight="1" spans="1:5">
      <c r="A1055" s="300" t="s">
        <v>1931</v>
      </c>
      <c r="B1055" s="301" t="s">
        <v>149</v>
      </c>
      <c r="C1055" s="425"/>
      <c r="D1055" s="425"/>
      <c r="E1055" s="208" t="s">
        <v>71</v>
      </c>
    </row>
    <row r="1056" s="200" customFormat="1" ht="34.95" customHeight="1" spans="1:5">
      <c r="A1056" s="300" t="s">
        <v>1932</v>
      </c>
      <c r="B1056" s="301" t="s">
        <v>151</v>
      </c>
      <c r="C1056" s="425"/>
      <c r="D1056" s="425"/>
      <c r="E1056" s="208" t="s">
        <v>71</v>
      </c>
    </row>
    <row r="1057" s="200" customFormat="1" ht="34.95" customHeight="1" spans="1:5">
      <c r="A1057" s="300" t="s">
        <v>1933</v>
      </c>
      <c r="B1057" s="301" t="s">
        <v>153</v>
      </c>
      <c r="C1057" s="425"/>
      <c r="D1057" s="425"/>
      <c r="E1057" s="208" t="s">
        <v>71</v>
      </c>
    </row>
    <row r="1058" s="200" customFormat="1" ht="34.95" customHeight="1" spans="1:5">
      <c r="A1058" s="300" t="s">
        <v>1934</v>
      </c>
      <c r="B1058" s="301" t="s">
        <v>1935</v>
      </c>
      <c r="C1058" s="425"/>
      <c r="D1058" s="425"/>
      <c r="E1058" s="208" t="s">
        <v>71</v>
      </c>
    </row>
    <row r="1059" s="200" customFormat="1" ht="34.95" customHeight="1" spans="1:5">
      <c r="A1059" s="297" t="s">
        <v>1936</v>
      </c>
      <c r="B1059" s="298" t="s">
        <v>1937</v>
      </c>
      <c r="C1059" s="425">
        <f>SUM(C1060:C1075)</f>
        <v>512</v>
      </c>
      <c r="D1059" s="425">
        <f>SUM(D1060:D1075)</f>
        <v>657</v>
      </c>
      <c r="E1059" s="208">
        <f>(D1059-C1059)/C1059</f>
        <v>0.283203125</v>
      </c>
    </row>
    <row r="1060" s="200" customFormat="1" ht="34.95" customHeight="1" spans="1:5">
      <c r="A1060" s="300" t="s">
        <v>1938</v>
      </c>
      <c r="B1060" s="301" t="s">
        <v>149</v>
      </c>
      <c r="C1060" s="425"/>
      <c r="D1060" s="425"/>
      <c r="E1060" s="208" t="s">
        <v>71</v>
      </c>
    </row>
    <row r="1061" s="200" customFormat="1" ht="34.95" customHeight="1" spans="1:5">
      <c r="A1061" s="300" t="s">
        <v>1939</v>
      </c>
      <c r="B1061" s="301" t="s">
        <v>151</v>
      </c>
      <c r="C1061" s="425"/>
      <c r="D1061" s="425"/>
      <c r="E1061" s="208" t="s">
        <v>71</v>
      </c>
    </row>
    <row r="1062" s="200" customFormat="1" ht="34.95" customHeight="1" spans="1:5">
      <c r="A1062" s="300" t="s">
        <v>1940</v>
      </c>
      <c r="B1062" s="301" t="s">
        <v>153</v>
      </c>
      <c r="C1062" s="425"/>
      <c r="D1062" s="425"/>
      <c r="E1062" s="208" t="s">
        <v>71</v>
      </c>
    </row>
    <row r="1063" s="200" customFormat="1" ht="34.95" customHeight="1" spans="1:5">
      <c r="A1063" s="300" t="s">
        <v>1941</v>
      </c>
      <c r="B1063" s="301" t="s">
        <v>1942</v>
      </c>
      <c r="C1063" s="425"/>
      <c r="D1063" s="425"/>
      <c r="E1063" s="208" t="s">
        <v>71</v>
      </c>
    </row>
    <row r="1064" s="200" customFormat="1" ht="34.95" customHeight="1" spans="1:5">
      <c r="A1064" s="300" t="s">
        <v>1943</v>
      </c>
      <c r="B1064" s="301" t="s">
        <v>1944</v>
      </c>
      <c r="C1064" s="425"/>
      <c r="D1064" s="425"/>
      <c r="E1064" s="208" t="s">
        <v>71</v>
      </c>
    </row>
    <row r="1065" s="200" customFormat="1" ht="34.95" customHeight="1" spans="1:5">
      <c r="A1065" s="300" t="s">
        <v>1945</v>
      </c>
      <c r="B1065" s="301" t="s">
        <v>1946</v>
      </c>
      <c r="C1065" s="425"/>
      <c r="D1065" s="425"/>
      <c r="E1065" s="208" t="s">
        <v>71</v>
      </c>
    </row>
    <row r="1066" s="200" customFormat="1" ht="34.95" customHeight="1" spans="1:5">
      <c r="A1066" s="300" t="s">
        <v>1947</v>
      </c>
      <c r="B1066" s="301" t="s">
        <v>1948</v>
      </c>
      <c r="C1066" s="425"/>
      <c r="D1066" s="425"/>
      <c r="E1066" s="208" t="s">
        <v>71</v>
      </c>
    </row>
    <row r="1067" s="200" customFormat="1" ht="34.95" customHeight="1" spans="1:5">
      <c r="A1067" s="300" t="s">
        <v>1949</v>
      </c>
      <c r="B1067" s="301" t="s">
        <v>1950</v>
      </c>
      <c r="C1067" s="425"/>
      <c r="D1067" s="425"/>
      <c r="E1067" s="208" t="s">
        <v>71</v>
      </c>
    </row>
    <row r="1068" s="200" customFormat="1" ht="34.95" customHeight="1" spans="1:5">
      <c r="A1068" s="300" t="s">
        <v>1951</v>
      </c>
      <c r="B1068" s="301" t="s">
        <v>1952</v>
      </c>
      <c r="C1068" s="425"/>
      <c r="D1068" s="425"/>
      <c r="E1068" s="208" t="s">
        <v>71</v>
      </c>
    </row>
    <row r="1069" s="200" customFormat="1" ht="34.95" customHeight="1" spans="1:5">
      <c r="A1069" s="300" t="s">
        <v>1953</v>
      </c>
      <c r="B1069" s="301" t="s">
        <v>1954</v>
      </c>
      <c r="C1069" s="425"/>
      <c r="D1069" s="425"/>
      <c r="E1069" s="208" t="s">
        <v>71</v>
      </c>
    </row>
    <row r="1070" s="200" customFormat="1" ht="34.95" customHeight="1" spans="1:5">
      <c r="A1070" s="300" t="s">
        <v>1955</v>
      </c>
      <c r="B1070" s="301" t="s">
        <v>1827</v>
      </c>
      <c r="C1070" s="425"/>
      <c r="D1070" s="425"/>
      <c r="E1070" s="208" t="s">
        <v>71</v>
      </c>
    </row>
    <row r="1071" s="200" customFormat="1" ht="34.95" customHeight="1" spans="1:5">
      <c r="A1071" s="300" t="s">
        <v>1956</v>
      </c>
      <c r="B1071" s="301" t="s">
        <v>1957</v>
      </c>
      <c r="C1071" s="425"/>
      <c r="D1071" s="425"/>
      <c r="E1071" s="208" t="s">
        <v>71</v>
      </c>
    </row>
    <row r="1072" s="200" customFormat="1" ht="34.95" customHeight="1" spans="1:5">
      <c r="A1072" s="429">
        <v>2150516</v>
      </c>
      <c r="B1072" s="436" t="s">
        <v>1958</v>
      </c>
      <c r="C1072" s="425"/>
      <c r="D1072" s="425"/>
      <c r="E1072" s="208" t="s">
        <v>71</v>
      </c>
    </row>
    <row r="1073" s="200" customFormat="1" ht="34.95" customHeight="1" spans="1:5">
      <c r="A1073" s="429">
        <v>2150517</v>
      </c>
      <c r="B1073" s="436" t="s">
        <v>1959</v>
      </c>
      <c r="C1073" s="425">
        <v>512</v>
      </c>
      <c r="D1073" s="425">
        <v>657</v>
      </c>
      <c r="E1073" s="208">
        <f>(D1073-C1073)/C1073</f>
        <v>0.283203125</v>
      </c>
    </row>
    <row r="1074" s="200" customFormat="1" ht="34.95" customHeight="1" spans="1:5">
      <c r="A1074" s="429">
        <v>2150550</v>
      </c>
      <c r="B1074" s="436" t="s">
        <v>167</v>
      </c>
      <c r="C1074" s="425"/>
      <c r="D1074" s="425"/>
      <c r="E1074" s="208" t="s">
        <v>71</v>
      </c>
    </row>
    <row r="1075" s="200" customFormat="1" ht="34.95" customHeight="1" spans="1:5">
      <c r="A1075" s="300" t="s">
        <v>1960</v>
      </c>
      <c r="B1075" s="301" t="s">
        <v>1961</v>
      </c>
      <c r="C1075" s="425"/>
      <c r="D1075" s="425"/>
      <c r="E1075" s="208" t="s">
        <v>71</v>
      </c>
    </row>
    <row r="1076" s="200" customFormat="1" ht="34.95" customHeight="1" spans="1:5">
      <c r="A1076" s="297" t="s">
        <v>1962</v>
      </c>
      <c r="B1076" s="298" t="s">
        <v>1963</v>
      </c>
      <c r="C1076" s="425">
        <f>SUM(C1077:C1082)</f>
        <v>0</v>
      </c>
      <c r="D1076" s="425">
        <f>SUM(D1077:D1082)</f>
        <v>0</v>
      </c>
      <c r="E1076" s="208" t="s">
        <v>71</v>
      </c>
    </row>
    <row r="1077" s="200" customFormat="1" ht="34.95" customHeight="1" spans="1:5">
      <c r="A1077" s="300" t="s">
        <v>1964</v>
      </c>
      <c r="B1077" s="301" t="s">
        <v>149</v>
      </c>
      <c r="C1077" s="425"/>
      <c r="D1077" s="425"/>
      <c r="E1077" s="208" t="s">
        <v>71</v>
      </c>
    </row>
    <row r="1078" s="200" customFormat="1" ht="34.95" customHeight="1" spans="1:5">
      <c r="A1078" s="300" t="s">
        <v>1965</v>
      </c>
      <c r="B1078" s="301" t="s">
        <v>151</v>
      </c>
      <c r="C1078" s="425"/>
      <c r="D1078" s="425"/>
      <c r="E1078" s="208" t="s">
        <v>71</v>
      </c>
    </row>
    <row r="1079" s="200" customFormat="1" ht="34.95" customHeight="1" spans="1:5">
      <c r="A1079" s="300" t="s">
        <v>1966</v>
      </c>
      <c r="B1079" s="301" t="s">
        <v>153</v>
      </c>
      <c r="C1079" s="425"/>
      <c r="D1079" s="425"/>
      <c r="E1079" s="208" t="s">
        <v>71</v>
      </c>
    </row>
    <row r="1080" s="200" customFormat="1" ht="34.95" customHeight="1" spans="1:5">
      <c r="A1080" s="300" t="s">
        <v>1967</v>
      </c>
      <c r="B1080" s="301" t="s">
        <v>1968</v>
      </c>
      <c r="C1080" s="425"/>
      <c r="D1080" s="425"/>
      <c r="E1080" s="208" t="s">
        <v>71</v>
      </c>
    </row>
    <row r="1081" s="200" customFormat="1" ht="34.95" customHeight="1" spans="1:5">
      <c r="A1081" s="300" t="s">
        <v>1969</v>
      </c>
      <c r="B1081" s="301" t="s">
        <v>1970</v>
      </c>
      <c r="C1081" s="425"/>
      <c r="D1081" s="425"/>
      <c r="E1081" s="208" t="s">
        <v>71</v>
      </c>
    </row>
    <row r="1082" s="200" customFormat="1" ht="34.95" customHeight="1" spans="1:5">
      <c r="A1082" s="300" t="s">
        <v>1971</v>
      </c>
      <c r="B1082" s="301" t="s">
        <v>1972</v>
      </c>
      <c r="C1082" s="425"/>
      <c r="D1082" s="425"/>
      <c r="E1082" s="208" t="s">
        <v>71</v>
      </c>
    </row>
    <row r="1083" s="200" customFormat="1" ht="34.95" customHeight="1" spans="1:5">
      <c r="A1083" s="297" t="s">
        <v>1973</v>
      </c>
      <c r="B1083" s="298" t="s">
        <v>1974</v>
      </c>
      <c r="C1083" s="425">
        <f>SUM(C1084:C1090)</f>
        <v>200</v>
      </c>
      <c r="D1083" s="425">
        <f>SUM(D1084:D1090)</f>
        <v>0</v>
      </c>
      <c r="E1083" s="208">
        <f>(D1083-C1083)/C1083</f>
        <v>-1</v>
      </c>
    </row>
    <row r="1084" s="200" customFormat="1" ht="34.95" customHeight="1" spans="1:5">
      <c r="A1084" s="300" t="s">
        <v>1975</v>
      </c>
      <c r="B1084" s="301" t="s">
        <v>149</v>
      </c>
      <c r="C1084" s="425"/>
      <c r="D1084" s="425"/>
      <c r="E1084" s="208" t="s">
        <v>71</v>
      </c>
    </row>
    <row r="1085" s="200" customFormat="1" ht="34.95" customHeight="1" spans="1:5">
      <c r="A1085" s="300" t="s">
        <v>1976</v>
      </c>
      <c r="B1085" s="301" t="s">
        <v>151</v>
      </c>
      <c r="C1085" s="425"/>
      <c r="D1085" s="425"/>
      <c r="E1085" s="208" t="s">
        <v>71</v>
      </c>
    </row>
    <row r="1086" s="200" customFormat="1" ht="34.95" customHeight="1" spans="1:5">
      <c r="A1086" s="300" t="s">
        <v>1977</v>
      </c>
      <c r="B1086" s="301" t="s">
        <v>153</v>
      </c>
      <c r="C1086" s="425"/>
      <c r="D1086" s="425"/>
      <c r="E1086" s="208" t="s">
        <v>71</v>
      </c>
    </row>
    <row r="1087" s="200" customFormat="1" ht="34.95" customHeight="1" spans="1:5">
      <c r="A1087" s="300" t="s">
        <v>1978</v>
      </c>
      <c r="B1087" s="301" t="s">
        <v>1979</v>
      </c>
      <c r="C1087" s="425"/>
      <c r="D1087" s="425"/>
      <c r="E1087" s="208" t="s">
        <v>71</v>
      </c>
    </row>
    <row r="1088" s="200" customFormat="1" ht="34.95" customHeight="1" spans="1:5">
      <c r="A1088" s="300" t="s">
        <v>1980</v>
      </c>
      <c r="B1088" s="301" t="s">
        <v>1981</v>
      </c>
      <c r="C1088" s="425">
        <v>200</v>
      </c>
      <c r="D1088" s="425"/>
      <c r="E1088" s="208">
        <f>(D1088-C1088)/C1088</f>
        <v>-1</v>
      </c>
    </row>
    <row r="1089" s="200" customFormat="1" ht="34.95" customHeight="1" spans="1:5">
      <c r="A1089" s="429">
        <v>2150806</v>
      </c>
      <c r="B1089" s="432" t="s">
        <v>1982</v>
      </c>
      <c r="C1089" s="425"/>
      <c r="D1089" s="425"/>
      <c r="E1089" s="208" t="s">
        <v>71</v>
      </c>
    </row>
    <row r="1090" s="200" customFormat="1" ht="34.95" customHeight="1" spans="1:5">
      <c r="A1090" s="300" t="s">
        <v>1983</v>
      </c>
      <c r="B1090" s="301" t="s">
        <v>1984</v>
      </c>
      <c r="C1090" s="425"/>
      <c r="D1090" s="425"/>
      <c r="E1090" s="208" t="s">
        <v>71</v>
      </c>
    </row>
    <row r="1091" s="200" customFormat="1" ht="34.95" customHeight="1" spans="1:5">
      <c r="A1091" s="297" t="s">
        <v>1985</v>
      </c>
      <c r="B1091" s="298" t="s">
        <v>1986</v>
      </c>
      <c r="C1091" s="425">
        <f>SUM(C1092:C1096)</f>
        <v>0</v>
      </c>
      <c r="D1091" s="425">
        <f>SUM(D1092:D1096)</f>
        <v>208</v>
      </c>
      <c r="E1091" s="208" t="s">
        <v>71</v>
      </c>
    </row>
    <row r="1092" s="200" customFormat="1" ht="34.95" customHeight="1" spans="1:5">
      <c r="A1092" s="300" t="s">
        <v>1987</v>
      </c>
      <c r="B1092" s="301" t="s">
        <v>1988</v>
      </c>
      <c r="C1092" s="425"/>
      <c r="D1092" s="425"/>
      <c r="E1092" s="208" t="s">
        <v>71</v>
      </c>
    </row>
    <row r="1093" s="200" customFormat="1" ht="34.95" customHeight="1" spans="1:5">
      <c r="A1093" s="300" t="s">
        <v>1989</v>
      </c>
      <c r="B1093" s="301" t="s">
        <v>1990</v>
      </c>
      <c r="C1093" s="425"/>
      <c r="D1093" s="425"/>
      <c r="E1093" s="208" t="s">
        <v>71</v>
      </c>
    </row>
    <row r="1094" s="200" customFormat="1" ht="34.95" customHeight="1" spans="1:5">
      <c r="A1094" s="300" t="s">
        <v>1991</v>
      </c>
      <c r="B1094" s="301" t="s">
        <v>1992</v>
      </c>
      <c r="C1094" s="425"/>
      <c r="D1094" s="425"/>
      <c r="E1094" s="208" t="s">
        <v>71</v>
      </c>
    </row>
    <row r="1095" s="200" customFormat="1" ht="34.95" customHeight="1" spans="1:5">
      <c r="A1095" s="300" t="s">
        <v>1993</v>
      </c>
      <c r="B1095" s="301" t="s">
        <v>1994</v>
      </c>
      <c r="C1095" s="425"/>
      <c r="D1095" s="425"/>
      <c r="E1095" s="208" t="s">
        <v>71</v>
      </c>
    </row>
    <row r="1096" s="200" customFormat="1" ht="34.95" customHeight="1" spans="1:5">
      <c r="A1096" s="300" t="s">
        <v>1995</v>
      </c>
      <c r="B1096" s="301" t="s">
        <v>1996</v>
      </c>
      <c r="C1096" s="425"/>
      <c r="D1096" s="425">
        <v>208</v>
      </c>
      <c r="E1096" s="208" t="s">
        <v>71</v>
      </c>
    </row>
    <row r="1097" s="200" customFormat="1" ht="34.95" customHeight="1" spans="1:5">
      <c r="A1097" s="423">
        <v>216</v>
      </c>
      <c r="B1097" s="424" t="s">
        <v>119</v>
      </c>
      <c r="C1097" s="425">
        <f>SUM(C1098,C1108,C1114)</f>
        <v>906</v>
      </c>
      <c r="D1097" s="425">
        <f>SUM(D1098,D1108,D1114)</f>
        <v>692</v>
      </c>
      <c r="E1097" s="208">
        <f>(D1097-C1097)/C1097</f>
        <v>-0.236203090507726</v>
      </c>
    </row>
    <row r="1098" s="200" customFormat="1" ht="34.95" customHeight="1" spans="1:5">
      <c r="A1098" s="297" t="s">
        <v>1997</v>
      </c>
      <c r="B1098" s="298" t="s">
        <v>1998</v>
      </c>
      <c r="C1098" s="425">
        <f>SUM(C1099:C1107)</f>
        <v>158</v>
      </c>
      <c r="D1098" s="425">
        <f>SUM(D1099:D1107)</f>
        <v>268</v>
      </c>
      <c r="E1098" s="208">
        <f>(D1098-C1098)/C1098</f>
        <v>0.69620253164557</v>
      </c>
    </row>
    <row r="1099" s="200" customFormat="1" ht="34.95" customHeight="1" spans="1:5">
      <c r="A1099" s="300" t="s">
        <v>1999</v>
      </c>
      <c r="B1099" s="301" t="s">
        <v>149</v>
      </c>
      <c r="C1099" s="425">
        <v>158</v>
      </c>
      <c r="D1099" s="425">
        <v>148</v>
      </c>
      <c r="E1099" s="208">
        <f>(D1099-C1099)/C1099</f>
        <v>-0.0632911392405063</v>
      </c>
    </row>
    <row r="1100" s="200" customFormat="1" ht="34.95" customHeight="1" spans="1:5">
      <c r="A1100" s="300" t="s">
        <v>2000</v>
      </c>
      <c r="B1100" s="301" t="s">
        <v>151</v>
      </c>
      <c r="C1100" s="425"/>
      <c r="D1100" s="425"/>
      <c r="E1100" s="208" t="s">
        <v>71</v>
      </c>
    </row>
    <row r="1101" s="200" customFormat="1" ht="34.95" customHeight="1" spans="1:5">
      <c r="A1101" s="300" t="s">
        <v>2001</v>
      </c>
      <c r="B1101" s="301" t="s">
        <v>153</v>
      </c>
      <c r="C1101" s="425"/>
      <c r="D1101" s="425"/>
      <c r="E1101" s="208" t="s">
        <v>71</v>
      </c>
    </row>
    <row r="1102" s="200" customFormat="1" ht="34.95" customHeight="1" spans="1:5">
      <c r="A1102" s="300" t="s">
        <v>2002</v>
      </c>
      <c r="B1102" s="301" t="s">
        <v>2003</v>
      </c>
      <c r="C1102" s="425"/>
      <c r="D1102" s="425"/>
      <c r="E1102" s="208" t="s">
        <v>71</v>
      </c>
    </row>
    <row r="1103" s="200" customFormat="1" ht="34.95" customHeight="1" spans="1:5">
      <c r="A1103" s="300" t="s">
        <v>2004</v>
      </c>
      <c r="B1103" s="301" t="s">
        <v>2005</v>
      </c>
      <c r="C1103" s="425"/>
      <c r="D1103" s="425"/>
      <c r="E1103" s="208" t="s">
        <v>71</v>
      </c>
    </row>
    <row r="1104" s="200" customFormat="1" ht="34.95" customHeight="1" spans="1:5">
      <c r="A1104" s="300" t="s">
        <v>2006</v>
      </c>
      <c r="B1104" s="301" t="s">
        <v>2007</v>
      </c>
      <c r="C1104" s="425"/>
      <c r="D1104" s="425"/>
      <c r="E1104" s="208" t="s">
        <v>71</v>
      </c>
    </row>
    <row r="1105" s="200" customFormat="1" ht="34.95" customHeight="1" spans="1:5">
      <c r="A1105" s="300" t="s">
        <v>2008</v>
      </c>
      <c r="B1105" s="301" t="s">
        <v>2009</v>
      </c>
      <c r="C1105" s="425"/>
      <c r="D1105" s="425"/>
      <c r="E1105" s="208" t="s">
        <v>71</v>
      </c>
    </row>
    <row r="1106" s="200" customFormat="1" ht="34.95" customHeight="1" spans="1:5">
      <c r="A1106" s="300" t="s">
        <v>2010</v>
      </c>
      <c r="B1106" s="301" t="s">
        <v>167</v>
      </c>
      <c r="C1106" s="425"/>
      <c r="D1106" s="425"/>
      <c r="E1106" s="208" t="s">
        <v>71</v>
      </c>
    </row>
    <row r="1107" s="200" customFormat="1" ht="34.95" customHeight="1" spans="1:5">
      <c r="A1107" s="300" t="s">
        <v>2011</v>
      </c>
      <c r="B1107" s="301" t="s">
        <v>2012</v>
      </c>
      <c r="C1107" s="425"/>
      <c r="D1107" s="425">
        <v>120</v>
      </c>
      <c r="E1107" s="208" t="s">
        <v>71</v>
      </c>
    </row>
    <row r="1108" s="200" customFormat="1" ht="34.95" customHeight="1" spans="1:5">
      <c r="A1108" s="297" t="s">
        <v>2013</v>
      </c>
      <c r="B1108" s="298" t="s">
        <v>2014</v>
      </c>
      <c r="C1108" s="425">
        <f>SUM(C1109:C1113)</f>
        <v>718</v>
      </c>
      <c r="D1108" s="425">
        <f>SUM(D1109:D1113)</f>
        <v>63</v>
      </c>
      <c r="E1108" s="208">
        <f>(D1108-C1108)/C1108</f>
        <v>-0.912256267409471</v>
      </c>
    </row>
    <row r="1109" s="200" customFormat="1" ht="34.95" customHeight="1" spans="1:5">
      <c r="A1109" s="300" t="s">
        <v>2015</v>
      </c>
      <c r="B1109" s="301" t="s">
        <v>149</v>
      </c>
      <c r="C1109" s="425"/>
      <c r="D1109" s="425"/>
      <c r="E1109" s="208" t="s">
        <v>71</v>
      </c>
    </row>
    <row r="1110" s="200" customFormat="1" ht="34.95" customHeight="1" spans="1:5">
      <c r="A1110" s="300" t="s">
        <v>2016</v>
      </c>
      <c r="B1110" s="301" t="s">
        <v>151</v>
      </c>
      <c r="C1110" s="425"/>
      <c r="D1110" s="425"/>
      <c r="E1110" s="208" t="s">
        <v>71</v>
      </c>
    </row>
    <row r="1111" s="200" customFormat="1" ht="34.95" customHeight="1" spans="1:5">
      <c r="A1111" s="300" t="s">
        <v>2017</v>
      </c>
      <c r="B1111" s="301" t="s">
        <v>153</v>
      </c>
      <c r="C1111" s="425"/>
      <c r="D1111" s="425"/>
      <c r="E1111" s="208" t="s">
        <v>71</v>
      </c>
    </row>
    <row r="1112" s="200" customFormat="1" ht="34.95" customHeight="1" spans="1:5">
      <c r="A1112" s="300" t="s">
        <v>2018</v>
      </c>
      <c r="B1112" s="301" t="s">
        <v>2019</v>
      </c>
      <c r="C1112" s="425"/>
      <c r="D1112" s="425"/>
      <c r="E1112" s="208" t="s">
        <v>71</v>
      </c>
    </row>
    <row r="1113" s="200" customFormat="1" ht="34.95" customHeight="1" spans="1:5">
      <c r="A1113" s="300" t="s">
        <v>2020</v>
      </c>
      <c r="B1113" s="301" t="s">
        <v>2021</v>
      </c>
      <c r="C1113" s="425">
        <v>718</v>
      </c>
      <c r="D1113" s="425">
        <v>63</v>
      </c>
      <c r="E1113" s="208">
        <f>(D1113-C1113)/C1113</f>
        <v>-0.912256267409471</v>
      </c>
    </row>
    <row r="1114" s="200" customFormat="1" ht="34.95" customHeight="1" spans="1:5">
      <c r="A1114" s="297" t="s">
        <v>2022</v>
      </c>
      <c r="B1114" s="298" t="s">
        <v>2023</v>
      </c>
      <c r="C1114" s="425">
        <f>SUM(C1115:C1116)</f>
        <v>30</v>
      </c>
      <c r="D1114" s="425">
        <f>SUM(D1115:D1116)</f>
        <v>361</v>
      </c>
      <c r="E1114" s="208">
        <f>(D1114-C1114)/C1114</f>
        <v>11.0333333333333</v>
      </c>
    </row>
    <row r="1115" s="200" customFormat="1" ht="34.95" customHeight="1" spans="1:5">
      <c r="A1115" s="300" t="s">
        <v>2024</v>
      </c>
      <c r="B1115" s="301" t="s">
        <v>2025</v>
      </c>
      <c r="C1115" s="425"/>
      <c r="D1115" s="425"/>
      <c r="E1115" s="208" t="s">
        <v>71</v>
      </c>
    </row>
    <row r="1116" s="200" customFormat="1" ht="34.95" customHeight="1" spans="1:5">
      <c r="A1116" s="300" t="s">
        <v>2026</v>
      </c>
      <c r="B1116" s="301" t="s">
        <v>2027</v>
      </c>
      <c r="C1116" s="425">
        <v>30</v>
      </c>
      <c r="D1116" s="425">
        <v>361</v>
      </c>
      <c r="E1116" s="208">
        <f>(D1116-C1116)/C1116</f>
        <v>11.0333333333333</v>
      </c>
    </row>
    <row r="1117" s="200" customFormat="1" ht="34.95" customHeight="1" spans="1:5">
      <c r="A1117" s="423">
        <v>217</v>
      </c>
      <c r="B1117" s="424" t="s">
        <v>120</v>
      </c>
      <c r="C1117" s="425">
        <f>SUM(C1118,C1125,C1135,C1141)</f>
        <v>0</v>
      </c>
      <c r="D1117" s="425">
        <f>SUM(D1118,D1125,D1135,D1141)</f>
        <v>256</v>
      </c>
      <c r="E1117" s="208" t="s">
        <v>71</v>
      </c>
    </row>
    <row r="1118" s="200" customFormat="1" ht="34.95" customHeight="1" spans="1:5">
      <c r="A1118" s="297" t="s">
        <v>2028</v>
      </c>
      <c r="B1118" s="298" t="s">
        <v>2029</v>
      </c>
      <c r="C1118" s="425">
        <f>SUM(C1119:C1124)</f>
        <v>0</v>
      </c>
      <c r="D1118" s="425">
        <f>SUM(D1119:D1124)</f>
        <v>256</v>
      </c>
      <c r="E1118" s="208" t="s">
        <v>71</v>
      </c>
    </row>
    <row r="1119" s="200" customFormat="1" ht="34.95" customHeight="1" spans="1:5">
      <c r="A1119" s="300" t="s">
        <v>2030</v>
      </c>
      <c r="B1119" s="301" t="s">
        <v>149</v>
      </c>
      <c r="C1119" s="425"/>
      <c r="D1119" s="425"/>
      <c r="E1119" s="208" t="s">
        <v>71</v>
      </c>
    </row>
    <row r="1120" s="200" customFormat="1" ht="34.95" customHeight="1" spans="1:5">
      <c r="A1120" s="300" t="s">
        <v>2031</v>
      </c>
      <c r="B1120" s="301" t="s">
        <v>151</v>
      </c>
      <c r="C1120" s="425"/>
      <c r="D1120" s="425">
        <v>256</v>
      </c>
      <c r="E1120" s="208" t="s">
        <v>71</v>
      </c>
    </row>
    <row r="1121" s="200" customFormat="1" ht="34.95" customHeight="1" spans="1:5">
      <c r="A1121" s="300" t="s">
        <v>2032</v>
      </c>
      <c r="B1121" s="301" t="s">
        <v>153</v>
      </c>
      <c r="C1121" s="425"/>
      <c r="D1121" s="425"/>
      <c r="E1121" s="208" t="s">
        <v>71</v>
      </c>
    </row>
    <row r="1122" s="200" customFormat="1" ht="34.95" customHeight="1" spans="1:5">
      <c r="A1122" s="300" t="s">
        <v>2033</v>
      </c>
      <c r="B1122" s="301" t="s">
        <v>2034</v>
      </c>
      <c r="C1122" s="425"/>
      <c r="D1122" s="425"/>
      <c r="E1122" s="208" t="s">
        <v>71</v>
      </c>
    </row>
    <row r="1123" s="200" customFormat="1" ht="34.95" customHeight="1" spans="1:5">
      <c r="A1123" s="300" t="s">
        <v>2035</v>
      </c>
      <c r="B1123" s="301" t="s">
        <v>167</v>
      </c>
      <c r="C1123" s="425"/>
      <c r="D1123" s="425"/>
      <c r="E1123" s="208" t="s">
        <v>71</v>
      </c>
    </row>
    <row r="1124" s="200" customFormat="1" ht="34.95" customHeight="1" spans="1:5">
      <c r="A1124" s="300" t="s">
        <v>2036</v>
      </c>
      <c r="B1124" s="301" t="s">
        <v>2037</v>
      </c>
      <c r="C1124" s="425"/>
      <c r="D1124" s="425"/>
      <c r="E1124" s="208" t="s">
        <v>71</v>
      </c>
    </row>
    <row r="1125" s="200" customFormat="1" ht="34.95" customHeight="1" spans="1:5">
      <c r="A1125" s="312">
        <v>21702</v>
      </c>
      <c r="B1125" s="437" t="s">
        <v>2038</v>
      </c>
      <c r="C1125" s="425">
        <f>SUM(C1126:C1134)</f>
        <v>0</v>
      </c>
      <c r="D1125" s="425">
        <f>SUM(D1126:D1134)</f>
        <v>0</v>
      </c>
      <c r="E1125" s="208" t="s">
        <v>71</v>
      </c>
    </row>
    <row r="1126" s="200" customFormat="1" ht="34.95" customHeight="1" spans="1:5">
      <c r="A1126" s="438">
        <v>2170201</v>
      </c>
      <c r="B1126" s="439" t="s">
        <v>2039</v>
      </c>
      <c r="C1126" s="425"/>
      <c r="D1126" s="425"/>
      <c r="E1126" s="208" t="s">
        <v>71</v>
      </c>
    </row>
    <row r="1127" s="200" customFormat="1" ht="34.95" customHeight="1" spans="1:5">
      <c r="A1127" s="438">
        <v>2170202</v>
      </c>
      <c r="B1127" s="439" t="s">
        <v>2040</v>
      </c>
      <c r="C1127" s="425"/>
      <c r="D1127" s="425"/>
      <c r="E1127" s="208" t="s">
        <v>71</v>
      </c>
    </row>
    <row r="1128" s="200" customFormat="1" ht="34.95" customHeight="1" spans="1:5">
      <c r="A1128" s="438">
        <v>2170203</v>
      </c>
      <c r="B1128" s="439" t="s">
        <v>2041</v>
      </c>
      <c r="C1128" s="425"/>
      <c r="D1128" s="425"/>
      <c r="E1128" s="208" t="s">
        <v>71</v>
      </c>
    </row>
    <row r="1129" s="200" customFormat="1" ht="34.95" customHeight="1" spans="1:5">
      <c r="A1129" s="438">
        <v>2170204</v>
      </c>
      <c r="B1129" s="439" t="s">
        <v>2042</v>
      </c>
      <c r="C1129" s="425"/>
      <c r="D1129" s="425"/>
      <c r="E1129" s="208" t="s">
        <v>71</v>
      </c>
    </row>
    <row r="1130" s="200" customFormat="1" ht="34.95" customHeight="1" spans="1:5">
      <c r="A1130" s="438">
        <v>2170205</v>
      </c>
      <c r="B1130" s="439" t="s">
        <v>2043</v>
      </c>
      <c r="C1130" s="425"/>
      <c r="D1130" s="425"/>
      <c r="E1130" s="208" t="s">
        <v>71</v>
      </c>
    </row>
    <row r="1131" s="200" customFormat="1" ht="34.95" customHeight="1" spans="1:5">
      <c r="A1131" s="438">
        <v>2170206</v>
      </c>
      <c r="B1131" s="439" t="s">
        <v>2044</v>
      </c>
      <c r="C1131" s="425"/>
      <c r="D1131" s="425"/>
      <c r="E1131" s="208" t="s">
        <v>71</v>
      </c>
    </row>
    <row r="1132" s="200" customFormat="1" ht="34.95" customHeight="1" spans="1:5">
      <c r="A1132" s="438">
        <v>2170207</v>
      </c>
      <c r="B1132" s="439" t="s">
        <v>2045</v>
      </c>
      <c r="C1132" s="425"/>
      <c r="D1132" s="425"/>
      <c r="E1132" s="208" t="s">
        <v>71</v>
      </c>
    </row>
    <row r="1133" s="200" customFormat="1" ht="34.95" customHeight="1" spans="1:5">
      <c r="A1133" s="438">
        <v>2170208</v>
      </c>
      <c r="B1133" s="439" t="s">
        <v>2046</v>
      </c>
      <c r="C1133" s="425"/>
      <c r="D1133" s="425"/>
      <c r="E1133" s="208" t="s">
        <v>71</v>
      </c>
    </row>
    <row r="1134" s="200" customFormat="1" ht="34.95" customHeight="1" spans="1:5">
      <c r="A1134" s="438">
        <v>2170299</v>
      </c>
      <c r="B1134" s="439" t="s">
        <v>2047</v>
      </c>
      <c r="C1134" s="425"/>
      <c r="D1134" s="425"/>
      <c r="E1134" s="208" t="s">
        <v>71</v>
      </c>
    </row>
    <row r="1135" s="200" customFormat="1" ht="34.95" customHeight="1" spans="1:5">
      <c r="A1135" s="297" t="s">
        <v>2048</v>
      </c>
      <c r="B1135" s="298" t="s">
        <v>2049</v>
      </c>
      <c r="C1135" s="425">
        <f>SUM(C1136:C1140)</f>
        <v>0</v>
      </c>
      <c r="D1135" s="425">
        <f>SUM(D1136:D1140)</f>
        <v>0</v>
      </c>
      <c r="E1135" s="208" t="s">
        <v>71</v>
      </c>
    </row>
    <row r="1136" s="200" customFormat="1" ht="34.95" customHeight="1" spans="1:5">
      <c r="A1136" s="300" t="s">
        <v>2050</v>
      </c>
      <c r="B1136" s="301" t="s">
        <v>2051</v>
      </c>
      <c r="C1136" s="425"/>
      <c r="D1136" s="425"/>
      <c r="E1136" s="208" t="s">
        <v>71</v>
      </c>
    </row>
    <row r="1137" s="200" customFormat="1" ht="34.95" customHeight="1" spans="1:5">
      <c r="A1137" s="300" t="s">
        <v>2052</v>
      </c>
      <c r="B1137" s="301" t="s">
        <v>2053</v>
      </c>
      <c r="C1137" s="425"/>
      <c r="D1137" s="425"/>
      <c r="E1137" s="208" t="s">
        <v>71</v>
      </c>
    </row>
    <row r="1138" s="200" customFormat="1" ht="34.95" customHeight="1" spans="1:5">
      <c r="A1138" s="300" t="s">
        <v>2054</v>
      </c>
      <c r="B1138" s="301" t="s">
        <v>2055</v>
      </c>
      <c r="C1138" s="425"/>
      <c r="D1138" s="425"/>
      <c r="E1138" s="208" t="s">
        <v>71</v>
      </c>
    </row>
    <row r="1139" s="200" customFormat="1" ht="34.95" customHeight="1" spans="1:5">
      <c r="A1139" s="300" t="s">
        <v>2056</v>
      </c>
      <c r="B1139" s="301" t="s">
        <v>2057</v>
      </c>
      <c r="C1139" s="425"/>
      <c r="D1139" s="425"/>
      <c r="E1139" s="208" t="s">
        <v>71</v>
      </c>
    </row>
    <row r="1140" s="200" customFormat="1" ht="34.95" customHeight="1" spans="1:5">
      <c r="A1140" s="300" t="s">
        <v>2058</v>
      </c>
      <c r="B1140" s="301" t="s">
        <v>2059</v>
      </c>
      <c r="C1140" s="425"/>
      <c r="D1140" s="425"/>
      <c r="E1140" s="208" t="s">
        <v>71</v>
      </c>
    </row>
    <row r="1141" s="200" customFormat="1" ht="34.95" customHeight="1" spans="1:5">
      <c r="A1141" s="297" t="s">
        <v>2060</v>
      </c>
      <c r="B1141" s="298" t="s">
        <v>2061</v>
      </c>
      <c r="C1141" s="425">
        <f>SUM(C1142:C1143)</f>
        <v>0</v>
      </c>
      <c r="D1141" s="425">
        <f>SUM(D1142:D1143)</f>
        <v>0</v>
      </c>
      <c r="E1141" s="208" t="s">
        <v>71</v>
      </c>
    </row>
    <row r="1142" s="200" customFormat="1" ht="34.95" customHeight="1" spans="1:5">
      <c r="A1142" s="310">
        <v>2179902</v>
      </c>
      <c r="B1142" s="301" t="s">
        <v>2062</v>
      </c>
      <c r="C1142" s="425"/>
      <c r="D1142" s="425"/>
      <c r="E1142" s="208" t="s">
        <v>71</v>
      </c>
    </row>
    <row r="1143" s="200" customFormat="1" ht="34.95" customHeight="1" spans="1:5">
      <c r="A1143" s="310">
        <v>2179999</v>
      </c>
      <c r="B1143" s="301" t="s">
        <v>2059</v>
      </c>
      <c r="C1143" s="425"/>
      <c r="D1143" s="425"/>
      <c r="E1143" s="208" t="s">
        <v>71</v>
      </c>
    </row>
    <row r="1144" s="200" customFormat="1" ht="34.95" customHeight="1" spans="1:5">
      <c r="A1144" s="440">
        <v>219</v>
      </c>
      <c r="B1144" s="441" t="s">
        <v>121</v>
      </c>
      <c r="C1144" s="425">
        <f>SUM(C1145:C1153)</f>
        <v>0</v>
      </c>
      <c r="D1144" s="425">
        <f>SUM(D1145:D1153)</f>
        <v>0</v>
      </c>
      <c r="E1144" s="208" t="s">
        <v>71</v>
      </c>
    </row>
    <row r="1145" s="200" customFormat="1" ht="34.95" customHeight="1" spans="1:5">
      <c r="A1145" s="297" t="s">
        <v>2063</v>
      </c>
      <c r="B1145" s="298" t="s">
        <v>2064</v>
      </c>
      <c r="C1145" s="425"/>
      <c r="D1145" s="425"/>
      <c r="E1145" s="208" t="s">
        <v>71</v>
      </c>
    </row>
    <row r="1146" s="200" customFormat="1" ht="34.95" customHeight="1" spans="1:5">
      <c r="A1146" s="297" t="s">
        <v>2065</v>
      </c>
      <c r="B1146" s="298" t="s">
        <v>2066</v>
      </c>
      <c r="C1146" s="425"/>
      <c r="D1146" s="425"/>
      <c r="E1146" s="208" t="s">
        <v>71</v>
      </c>
    </row>
    <row r="1147" s="200" customFormat="1" ht="34.95" customHeight="1" spans="1:5">
      <c r="A1147" s="297" t="s">
        <v>2067</v>
      </c>
      <c r="B1147" s="298" t="s">
        <v>2068</v>
      </c>
      <c r="C1147" s="425"/>
      <c r="D1147" s="425"/>
      <c r="E1147" s="208" t="s">
        <v>71</v>
      </c>
    </row>
    <row r="1148" s="200" customFormat="1" ht="34.95" customHeight="1" spans="1:5">
      <c r="A1148" s="297" t="s">
        <v>2069</v>
      </c>
      <c r="B1148" s="298" t="s">
        <v>2070</v>
      </c>
      <c r="C1148" s="425"/>
      <c r="D1148" s="425"/>
      <c r="E1148" s="208" t="s">
        <v>71</v>
      </c>
    </row>
    <row r="1149" s="200" customFormat="1" ht="34.95" customHeight="1" spans="1:5">
      <c r="A1149" s="297" t="s">
        <v>2071</v>
      </c>
      <c r="B1149" s="298" t="s">
        <v>2072</v>
      </c>
      <c r="C1149" s="425"/>
      <c r="D1149" s="425"/>
      <c r="E1149" s="208" t="s">
        <v>71</v>
      </c>
    </row>
    <row r="1150" s="200" customFormat="1" ht="34.95" customHeight="1" spans="1:5">
      <c r="A1150" s="297" t="s">
        <v>2073</v>
      </c>
      <c r="B1150" s="298" t="s">
        <v>2074</v>
      </c>
      <c r="C1150" s="425"/>
      <c r="D1150" s="425"/>
      <c r="E1150" s="208" t="s">
        <v>71</v>
      </c>
    </row>
    <row r="1151" s="200" customFormat="1" ht="34.95" customHeight="1" spans="1:5">
      <c r="A1151" s="297" t="s">
        <v>2075</v>
      </c>
      <c r="B1151" s="298" t="s">
        <v>2076</v>
      </c>
      <c r="C1151" s="425"/>
      <c r="D1151" s="425"/>
      <c r="E1151" s="208" t="s">
        <v>71</v>
      </c>
    </row>
    <row r="1152" s="200" customFormat="1" ht="34.95" customHeight="1" spans="1:5">
      <c r="A1152" s="297" t="s">
        <v>2077</v>
      </c>
      <c r="B1152" s="298" t="s">
        <v>2078</v>
      </c>
      <c r="C1152" s="425"/>
      <c r="D1152" s="425"/>
      <c r="E1152" s="208" t="s">
        <v>71</v>
      </c>
    </row>
    <row r="1153" s="200" customFormat="1" ht="34.95" customHeight="1" spans="1:5">
      <c r="A1153" s="297" t="s">
        <v>2079</v>
      </c>
      <c r="B1153" s="298" t="s">
        <v>2080</v>
      </c>
      <c r="C1153" s="425"/>
      <c r="D1153" s="425"/>
      <c r="E1153" s="208" t="s">
        <v>71</v>
      </c>
    </row>
    <row r="1154" s="200" customFormat="1" ht="34.95" customHeight="1" spans="1:5">
      <c r="A1154" s="423">
        <v>220</v>
      </c>
      <c r="B1154" s="424" t="s">
        <v>122</v>
      </c>
      <c r="C1154" s="425">
        <f>SUM(C1155,C1182,C1197)</f>
        <v>1399</v>
      </c>
      <c r="D1154" s="425">
        <f>SUM(D1155,D1182,D1197)</f>
        <v>2010</v>
      </c>
      <c r="E1154" s="208">
        <f>(D1154-C1154)/C1154</f>
        <v>0.436740528949249</v>
      </c>
    </row>
    <row r="1155" s="200" customFormat="1" ht="34.95" customHeight="1" spans="1:5">
      <c r="A1155" s="297" t="s">
        <v>2081</v>
      </c>
      <c r="B1155" s="298" t="s">
        <v>2082</v>
      </c>
      <c r="C1155" s="425">
        <f>SUM(C1156:C1181)</f>
        <v>1340</v>
      </c>
      <c r="D1155" s="425">
        <f>SUM(D1156:D1181)</f>
        <v>1970</v>
      </c>
      <c r="E1155" s="208">
        <f>(D1155-C1155)/C1155</f>
        <v>0.470149253731343</v>
      </c>
    </row>
    <row r="1156" s="200" customFormat="1" ht="34.95" customHeight="1" spans="1:5">
      <c r="A1156" s="300" t="s">
        <v>2083</v>
      </c>
      <c r="B1156" s="301" t="s">
        <v>149</v>
      </c>
      <c r="C1156" s="425">
        <v>1281</v>
      </c>
      <c r="D1156" s="425">
        <v>1292</v>
      </c>
      <c r="E1156" s="208">
        <f>(D1156-C1156)/C1156</f>
        <v>0.00858704137392662</v>
      </c>
    </row>
    <row r="1157" s="200" customFormat="1" ht="34.95" customHeight="1" spans="1:5">
      <c r="A1157" s="300" t="s">
        <v>2084</v>
      </c>
      <c r="B1157" s="301" t="s">
        <v>151</v>
      </c>
      <c r="C1157" s="425">
        <v>36</v>
      </c>
      <c r="D1157" s="425">
        <v>48</v>
      </c>
      <c r="E1157" s="208">
        <f>(D1157-C1157)/C1157</f>
        <v>0.333333333333333</v>
      </c>
    </row>
    <row r="1158" s="200" customFormat="1" ht="34.95" customHeight="1" spans="1:5">
      <c r="A1158" s="300" t="s">
        <v>2085</v>
      </c>
      <c r="B1158" s="301" t="s">
        <v>153</v>
      </c>
      <c r="C1158" s="425"/>
      <c r="D1158" s="425"/>
      <c r="E1158" s="208" t="s">
        <v>71</v>
      </c>
    </row>
    <row r="1159" s="200" customFormat="1" ht="34.95" customHeight="1" spans="1:5">
      <c r="A1159" s="300" t="s">
        <v>2086</v>
      </c>
      <c r="B1159" s="301" t="s">
        <v>2087</v>
      </c>
      <c r="C1159" s="425"/>
      <c r="D1159" s="425">
        <v>600</v>
      </c>
      <c r="E1159" s="208" t="s">
        <v>71</v>
      </c>
    </row>
    <row r="1160" s="200" customFormat="1" ht="34.95" customHeight="1" spans="1:5">
      <c r="A1160" s="300" t="s">
        <v>2088</v>
      </c>
      <c r="B1160" s="301" t="s">
        <v>2089</v>
      </c>
      <c r="C1160" s="425">
        <v>11</v>
      </c>
      <c r="D1160" s="425">
        <v>25</v>
      </c>
      <c r="E1160" s="208">
        <f>(D1160-C1160)/C1160</f>
        <v>1.27272727272727</v>
      </c>
    </row>
    <row r="1161" s="200" customFormat="1" ht="34.95" customHeight="1" spans="1:5">
      <c r="A1161" s="300" t="s">
        <v>2090</v>
      </c>
      <c r="B1161" s="301" t="s">
        <v>2091</v>
      </c>
      <c r="C1161" s="425"/>
      <c r="D1161" s="425"/>
      <c r="E1161" s="208" t="s">
        <v>71</v>
      </c>
    </row>
    <row r="1162" s="200" customFormat="1" ht="34.95" customHeight="1" spans="1:5">
      <c r="A1162" s="300" t="s">
        <v>2092</v>
      </c>
      <c r="B1162" s="301" t="s">
        <v>2093</v>
      </c>
      <c r="C1162" s="425"/>
      <c r="D1162" s="425"/>
      <c r="E1162" s="208" t="s">
        <v>71</v>
      </c>
    </row>
    <row r="1163" s="200" customFormat="1" ht="34.95" customHeight="1" spans="1:5">
      <c r="A1163" s="300" t="s">
        <v>2094</v>
      </c>
      <c r="B1163" s="301" t="s">
        <v>2095</v>
      </c>
      <c r="C1163" s="425">
        <v>8</v>
      </c>
      <c r="D1163" s="425">
        <v>5</v>
      </c>
      <c r="E1163" s="208">
        <f>(D1163-C1163)/C1163</f>
        <v>-0.375</v>
      </c>
    </row>
    <row r="1164" s="200" customFormat="1" ht="34.95" customHeight="1" spans="1:5">
      <c r="A1164" s="300" t="s">
        <v>2096</v>
      </c>
      <c r="B1164" s="301" t="s">
        <v>2097</v>
      </c>
      <c r="C1164" s="425"/>
      <c r="D1164" s="425"/>
      <c r="E1164" s="208" t="s">
        <v>71</v>
      </c>
    </row>
    <row r="1165" s="200" customFormat="1" ht="34.95" customHeight="1" spans="1:5">
      <c r="A1165" s="300" t="s">
        <v>2098</v>
      </c>
      <c r="B1165" s="301" t="s">
        <v>2099</v>
      </c>
      <c r="C1165" s="425">
        <v>4</v>
      </c>
      <c r="D1165" s="425"/>
      <c r="E1165" s="208">
        <f>(D1165-C1165)/C1165</f>
        <v>-1</v>
      </c>
    </row>
    <row r="1166" s="200" customFormat="1" ht="34.95" customHeight="1" spans="1:5">
      <c r="A1166" s="300" t="s">
        <v>2100</v>
      </c>
      <c r="B1166" s="301" t="s">
        <v>2101</v>
      </c>
      <c r="C1166" s="425"/>
      <c r="D1166" s="425"/>
      <c r="E1166" s="208" t="s">
        <v>71</v>
      </c>
    </row>
    <row r="1167" s="200" customFormat="1" ht="34.95" customHeight="1" spans="1:5">
      <c r="A1167" s="300" t="s">
        <v>2102</v>
      </c>
      <c r="B1167" s="301" t="s">
        <v>2103</v>
      </c>
      <c r="C1167" s="425"/>
      <c r="D1167" s="425"/>
      <c r="E1167" s="208" t="s">
        <v>71</v>
      </c>
    </row>
    <row r="1168" s="200" customFormat="1" ht="34.95" customHeight="1" spans="1:5">
      <c r="A1168" s="300" t="s">
        <v>2104</v>
      </c>
      <c r="B1168" s="301" t="s">
        <v>2105</v>
      </c>
      <c r="C1168" s="425"/>
      <c r="D1168" s="425"/>
      <c r="E1168" s="208" t="s">
        <v>71</v>
      </c>
    </row>
    <row r="1169" s="200" customFormat="1" ht="34.95" customHeight="1" spans="1:5">
      <c r="A1169" s="300" t="s">
        <v>2106</v>
      </c>
      <c r="B1169" s="301" t="s">
        <v>2107</v>
      </c>
      <c r="C1169" s="425"/>
      <c r="D1169" s="425"/>
      <c r="E1169" s="208" t="s">
        <v>71</v>
      </c>
    </row>
    <row r="1170" s="200" customFormat="1" ht="34.95" customHeight="1" spans="1:5">
      <c r="A1170" s="300" t="s">
        <v>2108</v>
      </c>
      <c r="B1170" s="301" t="s">
        <v>2109</v>
      </c>
      <c r="C1170" s="425"/>
      <c r="D1170" s="425"/>
      <c r="E1170" s="208" t="s">
        <v>71</v>
      </c>
    </row>
    <row r="1171" s="200" customFormat="1" ht="34.95" customHeight="1" spans="1:5">
      <c r="A1171" s="300" t="s">
        <v>2110</v>
      </c>
      <c r="B1171" s="301" t="s">
        <v>2111</v>
      </c>
      <c r="C1171" s="425"/>
      <c r="D1171" s="425"/>
      <c r="E1171" s="208" t="s">
        <v>71</v>
      </c>
    </row>
    <row r="1172" s="200" customFormat="1" ht="34.95" customHeight="1" spans="1:5">
      <c r="A1172" s="300" t="s">
        <v>2112</v>
      </c>
      <c r="B1172" s="301" t="s">
        <v>2113</v>
      </c>
      <c r="C1172" s="425"/>
      <c r="D1172" s="425"/>
      <c r="E1172" s="208" t="s">
        <v>71</v>
      </c>
    </row>
    <row r="1173" s="200" customFormat="1" ht="34.95" customHeight="1" spans="1:5">
      <c r="A1173" s="300" t="s">
        <v>2114</v>
      </c>
      <c r="B1173" s="301" t="s">
        <v>2115</v>
      </c>
      <c r="C1173" s="425"/>
      <c r="D1173" s="425"/>
      <c r="E1173" s="208" t="s">
        <v>71</v>
      </c>
    </row>
    <row r="1174" s="200" customFormat="1" ht="34.95" customHeight="1" spans="1:5">
      <c r="A1174" s="300" t="s">
        <v>2116</v>
      </c>
      <c r="B1174" s="301" t="s">
        <v>2117</v>
      </c>
      <c r="C1174" s="425"/>
      <c r="D1174" s="425"/>
      <c r="E1174" s="208" t="s">
        <v>71</v>
      </c>
    </row>
    <row r="1175" s="200" customFormat="1" ht="34.95" customHeight="1" spans="1:5">
      <c r="A1175" s="300" t="s">
        <v>2118</v>
      </c>
      <c r="B1175" s="301" t="s">
        <v>2119</v>
      </c>
      <c r="C1175" s="425"/>
      <c r="D1175" s="425"/>
      <c r="E1175" s="208" t="s">
        <v>71</v>
      </c>
    </row>
    <row r="1176" s="200" customFormat="1" ht="34.95" customHeight="1" spans="1:5">
      <c r="A1176" s="300" t="s">
        <v>2120</v>
      </c>
      <c r="B1176" s="301" t="s">
        <v>2121</v>
      </c>
      <c r="C1176" s="425"/>
      <c r="D1176" s="425"/>
      <c r="E1176" s="208" t="s">
        <v>71</v>
      </c>
    </row>
    <row r="1177" s="200" customFormat="1" ht="34.95" customHeight="1" spans="1:5">
      <c r="A1177" s="300" t="s">
        <v>2122</v>
      </c>
      <c r="B1177" s="301" t="s">
        <v>2123</v>
      </c>
      <c r="C1177" s="425"/>
      <c r="D1177" s="425"/>
      <c r="E1177" s="208" t="s">
        <v>71</v>
      </c>
    </row>
    <row r="1178" s="200" customFormat="1" ht="34.95" customHeight="1" spans="1:5">
      <c r="A1178" s="300" t="s">
        <v>2124</v>
      </c>
      <c r="B1178" s="301" t="s">
        <v>2125</v>
      </c>
      <c r="C1178" s="425"/>
      <c r="D1178" s="425"/>
      <c r="E1178" s="208" t="s">
        <v>71</v>
      </c>
    </row>
    <row r="1179" s="200" customFormat="1" ht="34.95" customHeight="1" spans="1:5">
      <c r="A1179" s="300" t="s">
        <v>2126</v>
      </c>
      <c r="B1179" s="301" t="s">
        <v>2127</v>
      </c>
      <c r="C1179" s="425"/>
      <c r="D1179" s="425"/>
      <c r="E1179" s="208" t="s">
        <v>71</v>
      </c>
    </row>
    <row r="1180" s="200" customFormat="1" ht="34.95" customHeight="1" spans="1:5">
      <c r="A1180" s="300" t="s">
        <v>2128</v>
      </c>
      <c r="B1180" s="301" t="s">
        <v>167</v>
      </c>
      <c r="C1180" s="425"/>
      <c r="D1180" s="425"/>
      <c r="E1180" s="208" t="s">
        <v>71</v>
      </c>
    </row>
    <row r="1181" s="200" customFormat="1" ht="34.95" customHeight="1" spans="1:5">
      <c r="A1181" s="300" t="s">
        <v>2129</v>
      </c>
      <c r="B1181" s="301" t="s">
        <v>2130</v>
      </c>
      <c r="C1181" s="425"/>
      <c r="D1181" s="425"/>
      <c r="E1181" s="208" t="s">
        <v>71</v>
      </c>
    </row>
    <row r="1182" s="200" customFormat="1" ht="34.95" customHeight="1" spans="1:5">
      <c r="A1182" s="297" t="s">
        <v>2131</v>
      </c>
      <c r="B1182" s="298" t="s">
        <v>2132</v>
      </c>
      <c r="C1182" s="425">
        <f>SUM(C1183:C1196)</f>
        <v>59</v>
      </c>
      <c r="D1182" s="425">
        <f>SUM(D1183:D1196)</f>
        <v>40</v>
      </c>
      <c r="E1182" s="208">
        <f>(D1182-C1182)/C1182</f>
        <v>-0.322033898305085</v>
      </c>
    </row>
    <row r="1183" s="200" customFormat="1" ht="34.95" customHeight="1" spans="1:5">
      <c r="A1183" s="300" t="s">
        <v>2133</v>
      </c>
      <c r="B1183" s="301" t="s">
        <v>149</v>
      </c>
      <c r="C1183" s="425"/>
      <c r="D1183" s="425"/>
      <c r="E1183" s="208" t="s">
        <v>71</v>
      </c>
    </row>
    <row r="1184" s="200" customFormat="1" ht="34.95" customHeight="1" spans="1:5">
      <c r="A1184" s="300" t="s">
        <v>2134</v>
      </c>
      <c r="B1184" s="301" t="s">
        <v>151</v>
      </c>
      <c r="C1184" s="425"/>
      <c r="D1184" s="425"/>
      <c r="E1184" s="208" t="s">
        <v>71</v>
      </c>
    </row>
    <row r="1185" s="200" customFormat="1" ht="34.95" customHeight="1" spans="1:5">
      <c r="A1185" s="300" t="s">
        <v>2135</v>
      </c>
      <c r="B1185" s="301" t="s">
        <v>153</v>
      </c>
      <c r="C1185" s="425"/>
      <c r="D1185" s="425"/>
      <c r="E1185" s="208" t="s">
        <v>71</v>
      </c>
    </row>
    <row r="1186" s="200" customFormat="1" ht="34.95" customHeight="1" spans="1:5">
      <c r="A1186" s="300" t="s">
        <v>2136</v>
      </c>
      <c r="B1186" s="301" t="s">
        <v>2137</v>
      </c>
      <c r="C1186" s="425">
        <v>59</v>
      </c>
      <c r="D1186" s="425">
        <v>40</v>
      </c>
      <c r="E1186" s="208">
        <f>(D1186-C1186)/C1186</f>
        <v>-0.322033898305085</v>
      </c>
    </row>
    <row r="1187" s="200" customFormat="1" ht="34.95" customHeight="1" spans="1:5">
      <c r="A1187" s="300" t="s">
        <v>2138</v>
      </c>
      <c r="B1187" s="301" t="s">
        <v>2139</v>
      </c>
      <c r="C1187" s="425"/>
      <c r="D1187" s="425"/>
      <c r="E1187" s="208" t="s">
        <v>71</v>
      </c>
    </row>
    <row r="1188" s="200" customFormat="1" ht="34.95" customHeight="1" spans="1:5">
      <c r="A1188" s="300" t="s">
        <v>2140</v>
      </c>
      <c r="B1188" s="301" t="s">
        <v>2141</v>
      </c>
      <c r="C1188" s="425"/>
      <c r="D1188" s="425"/>
      <c r="E1188" s="208" t="s">
        <v>71</v>
      </c>
    </row>
    <row r="1189" s="200" customFormat="1" ht="34.95" customHeight="1" spans="1:5">
      <c r="A1189" s="300" t="s">
        <v>2142</v>
      </c>
      <c r="B1189" s="301" t="s">
        <v>2143</v>
      </c>
      <c r="C1189" s="425"/>
      <c r="D1189" s="425"/>
      <c r="E1189" s="208" t="s">
        <v>71</v>
      </c>
    </row>
    <row r="1190" s="200" customFormat="1" ht="34.95" customHeight="1" spans="1:5">
      <c r="A1190" s="300" t="s">
        <v>2144</v>
      </c>
      <c r="B1190" s="301" t="s">
        <v>2145</v>
      </c>
      <c r="C1190" s="425"/>
      <c r="D1190" s="425"/>
      <c r="E1190" s="208" t="s">
        <v>71</v>
      </c>
    </row>
    <row r="1191" s="200" customFormat="1" ht="34.95" customHeight="1" spans="1:5">
      <c r="A1191" s="300" t="s">
        <v>2146</v>
      </c>
      <c r="B1191" s="301" t="s">
        <v>2147</v>
      </c>
      <c r="C1191" s="425"/>
      <c r="D1191" s="425"/>
      <c r="E1191" s="208" t="s">
        <v>71</v>
      </c>
    </row>
    <row r="1192" s="200" customFormat="1" ht="34.95" customHeight="1" spans="1:5">
      <c r="A1192" s="300" t="s">
        <v>2148</v>
      </c>
      <c r="B1192" s="301" t="s">
        <v>2149</v>
      </c>
      <c r="C1192" s="425"/>
      <c r="D1192" s="425"/>
      <c r="E1192" s="208" t="s">
        <v>71</v>
      </c>
    </row>
    <row r="1193" s="200" customFormat="1" ht="34.95" customHeight="1" spans="1:5">
      <c r="A1193" s="300" t="s">
        <v>2150</v>
      </c>
      <c r="B1193" s="301" t="s">
        <v>2151</v>
      </c>
      <c r="C1193" s="425"/>
      <c r="D1193" s="425"/>
      <c r="E1193" s="208" t="s">
        <v>71</v>
      </c>
    </row>
    <row r="1194" s="200" customFormat="1" ht="34.95" customHeight="1" spans="1:5">
      <c r="A1194" s="300" t="s">
        <v>2152</v>
      </c>
      <c r="B1194" s="301" t="s">
        <v>2153</v>
      </c>
      <c r="C1194" s="425"/>
      <c r="D1194" s="425"/>
      <c r="E1194" s="208" t="s">
        <v>71</v>
      </c>
    </row>
    <row r="1195" s="200" customFormat="1" ht="34.95" customHeight="1" spans="1:5">
      <c r="A1195" s="300" t="s">
        <v>2154</v>
      </c>
      <c r="B1195" s="301" t="s">
        <v>2155</v>
      </c>
      <c r="C1195" s="425"/>
      <c r="D1195" s="425"/>
      <c r="E1195" s="208" t="s">
        <v>71</v>
      </c>
    </row>
    <row r="1196" s="200" customFormat="1" ht="34.95" customHeight="1" spans="1:5">
      <c r="A1196" s="300" t="s">
        <v>2156</v>
      </c>
      <c r="B1196" s="301" t="s">
        <v>2157</v>
      </c>
      <c r="C1196" s="425"/>
      <c r="D1196" s="425"/>
      <c r="E1196" s="208" t="s">
        <v>71</v>
      </c>
    </row>
    <row r="1197" s="200" customFormat="1" ht="34.95" customHeight="1" spans="1:5">
      <c r="A1197" s="297" t="s">
        <v>2158</v>
      </c>
      <c r="B1197" s="298" t="s">
        <v>2159</v>
      </c>
      <c r="C1197" s="425">
        <f>SUM(C1198)</f>
        <v>0</v>
      </c>
      <c r="D1197" s="425">
        <f>SUM(D1198)</f>
        <v>0</v>
      </c>
      <c r="E1197" s="208" t="s">
        <v>71</v>
      </c>
    </row>
    <row r="1198" s="200" customFormat="1" ht="34.95" customHeight="1" spans="1:5">
      <c r="A1198" s="310">
        <v>2209999</v>
      </c>
      <c r="B1198" s="301" t="s">
        <v>2160</v>
      </c>
      <c r="C1198" s="425"/>
      <c r="D1198" s="425"/>
      <c r="E1198" s="208" t="s">
        <v>71</v>
      </c>
    </row>
    <row r="1199" s="200" customFormat="1" ht="34.95" customHeight="1" spans="1:5">
      <c r="A1199" s="423">
        <v>221</v>
      </c>
      <c r="B1199" s="424" t="s">
        <v>123</v>
      </c>
      <c r="C1199" s="425">
        <f>SUM(C1200,C1213,C1217)</f>
        <v>82121</v>
      </c>
      <c r="D1199" s="425">
        <f>SUM(D1200,D1213,D1217)</f>
        <v>94756</v>
      </c>
      <c r="E1199" s="208">
        <f>(D1199-C1199)/C1199</f>
        <v>0.153858330999379</v>
      </c>
    </row>
    <row r="1200" s="200" customFormat="1" ht="34.95" customHeight="1" spans="1:5">
      <c r="A1200" s="297" t="s">
        <v>2161</v>
      </c>
      <c r="B1200" s="298" t="s">
        <v>2162</v>
      </c>
      <c r="C1200" s="425">
        <f>SUM(C1201:C1212)</f>
        <v>60896</v>
      </c>
      <c r="D1200" s="425">
        <f>SUM(D1201:D1212)</f>
        <v>72770</v>
      </c>
      <c r="E1200" s="208">
        <f>(D1200-C1200)/C1200</f>
        <v>0.194988176563321</v>
      </c>
    </row>
    <row r="1201" s="200" customFormat="1" ht="34.95" customHeight="1" spans="1:5">
      <c r="A1201" s="300" t="s">
        <v>2163</v>
      </c>
      <c r="B1201" s="301" t="s">
        <v>2164</v>
      </c>
      <c r="C1201" s="425"/>
      <c r="D1201" s="425"/>
      <c r="E1201" s="208" t="s">
        <v>71</v>
      </c>
    </row>
    <row r="1202" s="200" customFormat="1" ht="34.95" customHeight="1" spans="1:5">
      <c r="A1202" s="300" t="s">
        <v>2165</v>
      </c>
      <c r="B1202" s="301" t="s">
        <v>2166</v>
      </c>
      <c r="C1202" s="425"/>
      <c r="D1202" s="425"/>
      <c r="E1202" s="208" t="s">
        <v>71</v>
      </c>
    </row>
    <row r="1203" s="200" customFormat="1" ht="34.95" customHeight="1" spans="1:5">
      <c r="A1203" s="300" t="s">
        <v>2167</v>
      </c>
      <c r="B1203" s="301" t="s">
        <v>2168</v>
      </c>
      <c r="C1203" s="425"/>
      <c r="D1203" s="425">
        <v>21774</v>
      </c>
      <c r="E1203" s="208" t="s">
        <v>71</v>
      </c>
    </row>
    <row r="1204" s="200" customFormat="1" ht="34.95" customHeight="1" spans="1:5">
      <c r="A1204" s="300" t="s">
        <v>2169</v>
      </c>
      <c r="B1204" s="301" t="s">
        <v>2170</v>
      </c>
      <c r="C1204" s="425"/>
      <c r="D1204" s="425"/>
      <c r="E1204" s="208" t="s">
        <v>71</v>
      </c>
    </row>
    <row r="1205" s="200" customFormat="1" ht="34.95" customHeight="1" spans="1:5">
      <c r="A1205" s="300" t="s">
        <v>2171</v>
      </c>
      <c r="B1205" s="301" t="s">
        <v>2172</v>
      </c>
      <c r="C1205" s="425"/>
      <c r="D1205" s="425"/>
      <c r="E1205" s="208" t="s">
        <v>71</v>
      </c>
    </row>
    <row r="1206" s="200" customFormat="1" ht="34.95" customHeight="1" spans="1:5">
      <c r="A1206" s="300" t="s">
        <v>2173</v>
      </c>
      <c r="B1206" s="301" t="s">
        <v>2174</v>
      </c>
      <c r="C1206" s="425"/>
      <c r="D1206" s="425"/>
      <c r="E1206" s="208" t="s">
        <v>71</v>
      </c>
    </row>
    <row r="1207" s="200" customFormat="1" ht="34.95" customHeight="1" spans="1:5">
      <c r="A1207" s="300" t="s">
        <v>2175</v>
      </c>
      <c r="B1207" s="301" t="s">
        <v>2176</v>
      </c>
      <c r="C1207" s="425"/>
      <c r="D1207" s="425"/>
      <c r="E1207" s="208" t="s">
        <v>71</v>
      </c>
    </row>
    <row r="1208" s="200" customFormat="1" ht="34.95" customHeight="1" spans="1:5">
      <c r="A1208" s="300" t="s">
        <v>2177</v>
      </c>
      <c r="B1208" s="301" t="s">
        <v>2178</v>
      </c>
      <c r="C1208" s="425">
        <v>7176</v>
      </c>
      <c r="D1208" s="425">
        <v>1891</v>
      </c>
      <c r="E1208" s="208">
        <f>(D1208-C1208)/C1208</f>
        <v>-0.736482720178372</v>
      </c>
    </row>
    <row r="1209" s="200" customFormat="1" ht="34.95" customHeight="1" spans="1:5">
      <c r="A1209" s="300" t="s">
        <v>2179</v>
      </c>
      <c r="B1209" s="301" t="s">
        <v>2180</v>
      </c>
      <c r="C1209" s="425"/>
      <c r="D1209" s="425"/>
      <c r="E1209" s="208" t="s">
        <v>71</v>
      </c>
    </row>
    <row r="1210" s="200" customFormat="1" ht="34.95" customHeight="1" spans="1:5">
      <c r="A1210" s="300">
        <v>2210111</v>
      </c>
      <c r="B1210" s="301" t="s">
        <v>2181</v>
      </c>
      <c r="C1210" s="425">
        <v>20</v>
      </c>
      <c r="D1210" s="425">
        <v>51</v>
      </c>
      <c r="E1210" s="208">
        <f>(D1210-C1210)/C1210</f>
        <v>1.55</v>
      </c>
    </row>
    <row r="1211" s="200" customFormat="1" ht="34.95" customHeight="1" spans="1:5">
      <c r="A1211" s="300">
        <v>2210113</v>
      </c>
      <c r="B1211" s="301" t="s">
        <v>2182</v>
      </c>
      <c r="C1211" s="425"/>
      <c r="D1211" s="425">
        <v>49054</v>
      </c>
      <c r="E1211" s="208" t="s">
        <v>71</v>
      </c>
    </row>
    <row r="1212" s="200" customFormat="1" ht="34.95" customHeight="1" spans="1:5">
      <c r="A1212" s="300" t="s">
        <v>2183</v>
      </c>
      <c r="B1212" s="301" t="s">
        <v>2184</v>
      </c>
      <c r="C1212" s="425">
        <v>53700</v>
      </c>
      <c r="D1212" s="425"/>
      <c r="E1212" s="208">
        <f>(D1212-C1212)/C1212</f>
        <v>-1</v>
      </c>
    </row>
    <row r="1213" s="200" customFormat="1" ht="34.95" customHeight="1" spans="1:5">
      <c r="A1213" s="297" t="s">
        <v>2185</v>
      </c>
      <c r="B1213" s="298" t="s">
        <v>2186</v>
      </c>
      <c r="C1213" s="425">
        <f>SUM(C1214:C1216)</f>
        <v>21225</v>
      </c>
      <c r="D1213" s="425">
        <f>SUM(D1214:D1216)</f>
        <v>21893</v>
      </c>
      <c r="E1213" s="208">
        <f>(D1213-C1213)/C1213</f>
        <v>0.031472320376914</v>
      </c>
    </row>
    <row r="1214" s="200" customFormat="1" ht="34.95" customHeight="1" spans="1:5">
      <c r="A1214" s="300" t="s">
        <v>2187</v>
      </c>
      <c r="B1214" s="301" t="s">
        <v>2188</v>
      </c>
      <c r="C1214" s="425">
        <v>21225</v>
      </c>
      <c r="D1214" s="425">
        <v>21893</v>
      </c>
      <c r="E1214" s="208">
        <f>(D1214-C1214)/C1214</f>
        <v>0.031472320376914</v>
      </c>
    </row>
    <row r="1215" s="200" customFormat="1" ht="34.95" customHeight="1" spans="1:5">
      <c r="A1215" s="300" t="s">
        <v>2189</v>
      </c>
      <c r="B1215" s="301" t="s">
        <v>2190</v>
      </c>
      <c r="C1215" s="425"/>
      <c r="D1215" s="425"/>
      <c r="E1215" s="208" t="s">
        <v>71</v>
      </c>
    </row>
    <row r="1216" s="200" customFormat="1" ht="34.95" customHeight="1" spans="1:5">
      <c r="A1216" s="300" t="s">
        <v>2191</v>
      </c>
      <c r="B1216" s="301" t="s">
        <v>2192</v>
      </c>
      <c r="C1216" s="425"/>
      <c r="D1216" s="425"/>
      <c r="E1216" s="208" t="s">
        <v>71</v>
      </c>
    </row>
    <row r="1217" s="200" customFormat="1" ht="34.95" customHeight="1" spans="1:5">
      <c r="A1217" s="297" t="s">
        <v>2193</v>
      </c>
      <c r="B1217" s="298" t="s">
        <v>2194</v>
      </c>
      <c r="C1217" s="425">
        <f>SUM(C1218:C1220)</f>
        <v>0</v>
      </c>
      <c r="D1217" s="425">
        <f>SUM(D1218:D1220)</f>
        <v>93</v>
      </c>
      <c r="E1217" s="208" t="s">
        <v>71</v>
      </c>
    </row>
    <row r="1218" s="200" customFormat="1" ht="34.95" customHeight="1" spans="1:5">
      <c r="A1218" s="300" t="s">
        <v>2195</v>
      </c>
      <c r="B1218" s="301" t="s">
        <v>2196</v>
      </c>
      <c r="C1218" s="425"/>
      <c r="D1218" s="425"/>
      <c r="E1218" s="208" t="s">
        <v>71</v>
      </c>
    </row>
    <row r="1219" s="200" customFormat="1" ht="34.95" customHeight="1" spans="1:5">
      <c r="A1219" s="300" t="s">
        <v>2197</v>
      </c>
      <c r="B1219" s="301" t="s">
        <v>2198</v>
      </c>
      <c r="C1219" s="425"/>
      <c r="D1219" s="425"/>
      <c r="E1219" s="208" t="s">
        <v>71</v>
      </c>
    </row>
    <row r="1220" s="200" customFormat="1" ht="34.95" customHeight="1" spans="1:5">
      <c r="A1220" s="300" t="s">
        <v>2199</v>
      </c>
      <c r="B1220" s="301" t="s">
        <v>2200</v>
      </c>
      <c r="C1220" s="425"/>
      <c r="D1220" s="425">
        <v>93</v>
      </c>
      <c r="E1220" s="208" t="s">
        <v>71</v>
      </c>
    </row>
    <row r="1221" s="200" customFormat="1" ht="34.95" customHeight="1" spans="1:5">
      <c r="A1221" s="423">
        <v>222</v>
      </c>
      <c r="B1221" s="424" t="s">
        <v>124</v>
      </c>
      <c r="C1221" s="425">
        <f>SUM(C1222,C1240,C1254,C1260,C1266)</f>
        <v>1842</v>
      </c>
      <c r="D1221" s="425">
        <f>SUM(D1222,D1240,D1254,D1260,D1266)</f>
        <v>1643</v>
      </c>
      <c r="E1221" s="208">
        <f>(D1221-C1221)/C1221</f>
        <v>-0.108034744842562</v>
      </c>
    </row>
    <row r="1222" s="200" customFormat="1" ht="34.95" customHeight="1" spans="1:5">
      <c r="A1222" s="297" t="s">
        <v>2201</v>
      </c>
      <c r="B1222" s="298" t="s">
        <v>2202</v>
      </c>
      <c r="C1222" s="425">
        <f>SUM(C1223:C1239)</f>
        <v>222</v>
      </c>
      <c r="D1222" s="425">
        <f>SUM(D1223:D1239)</f>
        <v>769</v>
      </c>
      <c r="E1222" s="208">
        <f>(D1222-C1222)/C1222</f>
        <v>2.46396396396396</v>
      </c>
    </row>
    <row r="1223" s="200" customFormat="1" ht="34.95" customHeight="1" spans="1:5">
      <c r="A1223" s="300" t="s">
        <v>2203</v>
      </c>
      <c r="B1223" s="301" t="s">
        <v>149</v>
      </c>
      <c r="C1223" s="425"/>
      <c r="D1223" s="442"/>
      <c r="E1223" s="208" t="s">
        <v>71</v>
      </c>
    </row>
    <row r="1224" s="200" customFormat="1" ht="34.95" customHeight="1" spans="1:5">
      <c r="A1224" s="300" t="s">
        <v>2204</v>
      </c>
      <c r="B1224" s="301" t="s">
        <v>151</v>
      </c>
      <c r="C1224" s="425">
        <v>7</v>
      </c>
      <c r="D1224" s="442">
        <v>2</v>
      </c>
      <c r="E1224" s="208">
        <f>(D1224-C1224)/C1224</f>
        <v>-0.714285714285714</v>
      </c>
    </row>
    <row r="1225" s="200" customFormat="1" ht="34.95" customHeight="1" spans="1:5">
      <c r="A1225" s="300" t="s">
        <v>2205</v>
      </c>
      <c r="B1225" s="301" t="s">
        <v>153</v>
      </c>
      <c r="C1225" s="425"/>
      <c r="D1225" s="442"/>
      <c r="E1225" s="208" t="s">
        <v>71</v>
      </c>
    </row>
    <row r="1226" s="200" customFormat="1" ht="34.95" customHeight="1" spans="1:5">
      <c r="A1226" s="300" t="s">
        <v>2206</v>
      </c>
      <c r="B1226" s="301" t="s">
        <v>2207</v>
      </c>
      <c r="C1226" s="425"/>
      <c r="D1226" s="442"/>
      <c r="E1226" s="208" t="s">
        <v>71</v>
      </c>
    </row>
    <row r="1227" s="200" customFormat="1" ht="34.95" customHeight="1" spans="1:5">
      <c r="A1227" s="300" t="s">
        <v>2208</v>
      </c>
      <c r="B1227" s="301" t="s">
        <v>2209</v>
      </c>
      <c r="C1227" s="425"/>
      <c r="D1227" s="442"/>
      <c r="E1227" s="208" t="s">
        <v>71</v>
      </c>
    </row>
    <row r="1228" s="200" customFormat="1" ht="34.95" customHeight="1" spans="1:5">
      <c r="A1228" s="300" t="s">
        <v>2210</v>
      </c>
      <c r="B1228" s="301" t="s">
        <v>2211</v>
      </c>
      <c r="C1228" s="425"/>
      <c r="D1228" s="442"/>
      <c r="E1228" s="208" t="s">
        <v>71</v>
      </c>
    </row>
    <row r="1229" s="200" customFormat="1" ht="34.95" customHeight="1" spans="1:5">
      <c r="A1229" s="300" t="s">
        <v>2212</v>
      </c>
      <c r="B1229" s="301" t="s">
        <v>2213</v>
      </c>
      <c r="C1229" s="425"/>
      <c r="D1229" s="442"/>
      <c r="E1229" s="208" t="s">
        <v>71</v>
      </c>
    </row>
    <row r="1230" s="200" customFormat="1" ht="34.95" customHeight="1" spans="1:5">
      <c r="A1230" s="300" t="s">
        <v>2214</v>
      </c>
      <c r="B1230" s="301" t="s">
        <v>2215</v>
      </c>
      <c r="C1230" s="425"/>
      <c r="D1230" s="442"/>
      <c r="E1230" s="208" t="s">
        <v>71</v>
      </c>
    </row>
    <row r="1231" s="200" customFormat="1" ht="34.95" customHeight="1" spans="1:5">
      <c r="A1231" s="300" t="s">
        <v>2216</v>
      </c>
      <c r="B1231" s="301" t="s">
        <v>2217</v>
      </c>
      <c r="C1231" s="425"/>
      <c r="D1231" s="442"/>
      <c r="E1231" s="208" t="s">
        <v>71</v>
      </c>
    </row>
    <row r="1232" s="200" customFormat="1" ht="34.95" customHeight="1" spans="1:5">
      <c r="A1232" s="300" t="s">
        <v>2218</v>
      </c>
      <c r="B1232" s="301" t="s">
        <v>2219</v>
      </c>
      <c r="C1232" s="425"/>
      <c r="D1232" s="442"/>
      <c r="E1232" s="208" t="s">
        <v>71</v>
      </c>
    </row>
    <row r="1233" s="200" customFormat="1" ht="34.95" customHeight="1" spans="1:5">
      <c r="A1233" s="300" t="s">
        <v>2220</v>
      </c>
      <c r="B1233" s="301" t="s">
        <v>2221</v>
      </c>
      <c r="C1233" s="425">
        <v>180</v>
      </c>
      <c r="D1233" s="442">
        <v>726</v>
      </c>
      <c r="E1233" s="208">
        <f>(D1233-C1233)/C1233</f>
        <v>3.03333333333333</v>
      </c>
    </row>
    <row r="1234" s="200" customFormat="1" ht="34.95" customHeight="1" spans="1:5">
      <c r="A1234" s="300" t="s">
        <v>2222</v>
      </c>
      <c r="B1234" s="301" t="s">
        <v>2223</v>
      </c>
      <c r="C1234" s="425"/>
      <c r="D1234" s="442"/>
      <c r="E1234" s="208" t="s">
        <v>71</v>
      </c>
    </row>
    <row r="1235" s="200" customFormat="1" ht="34.95" customHeight="1" spans="1:5">
      <c r="A1235" s="429">
        <v>2220119</v>
      </c>
      <c r="B1235" s="436" t="s">
        <v>2224</v>
      </c>
      <c r="C1235" s="425"/>
      <c r="D1235" s="442"/>
      <c r="E1235" s="208" t="s">
        <v>71</v>
      </c>
    </row>
    <row r="1236" s="200" customFormat="1" ht="34.95" customHeight="1" spans="1:5">
      <c r="A1236" s="429">
        <v>2220120</v>
      </c>
      <c r="B1236" s="436" t="s">
        <v>2225</v>
      </c>
      <c r="C1236" s="425"/>
      <c r="D1236" s="442"/>
      <c r="E1236" s="208" t="s">
        <v>71</v>
      </c>
    </row>
    <row r="1237" s="200" customFormat="1" ht="34.95" customHeight="1" spans="1:5">
      <c r="A1237" s="429">
        <v>2220121</v>
      </c>
      <c r="B1237" s="436" t="s">
        <v>2226</v>
      </c>
      <c r="C1237" s="425"/>
      <c r="D1237" s="442">
        <v>7</v>
      </c>
      <c r="E1237" s="208" t="s">
        <v>71</v>
      </c>
    </row>
    <row r="1238" s="200" customFormat="1" ht="34.95" customHeight="1" spans="1:5">
      <c r="A1238" s="300" t="s">
        <v>2227</v>
      </c>
      <c r="B1238" s="301" t="s">
        <v>167</v>
      </c>
      <c r="C1238" s="425"/>
      <c r="D1238" s="442"/>
      <c r="E1238" s="208" t="s">
        <v>71</v>
      </c>
    </row>
    <row r="1239" s="200" customFormat="1" ht="34.95" customHeight="1" spans="1:5">
      <c r="A1239" s="300" t="s">
        <v>2228</v>
      </c>
      <c r="B1239" s="301" t="s">
        <v>2229</v>
      </c>
      <c r="C1239" s="425">
        <v>35</v>
      </c>
      <c r="D1239" s="442">
        <v>34</v>
      </c>
      <c r="E1239" s="208">
        <f>(D1239-C1239)/C1239</f>
        <v>-0.0285714285714286</v>
      </c>
    </row>
    <row r="1240" s="200" customFormat="1" ht="34.95" customHeight="1" spans="1:5">
      <c r="A1240" s="297" t="s">
        <v>2230</v>
      </c>
      <c r="B1240" s="298" t="s">
        <v>2231</v>
      </c>
      <c r="C1240" s="425">
        <f>SUM(C1241:C1253)</f>
        <v>0</v>
      </c>
      <c r="D1240" s="425">
        <f>SUM(D1241:D1253)</f>
        <v>0</v>
      </c>
      <c r="E1240" s="208" t="s">
        <v>71</v>
      </c>
    </row>
    <row r="1241" s="200" customFormat="1" ht="34.95" customHeight="1" spans="1:5">
      <c r="A1241" s="300" t="s">
        <v>2232</v>
      </c>
      <c r="B1241" s="301" t="s">
        <v>149</v>
      </c>
      <c r="C1241" s="425"/>
      <c r="D1241" s="442"/>
      <c r="E1241" s="208" t="s">
        <v>71</v>
      </c>
    </row>
    <row r="1242" s="200" customFormat="1" ht="34.95" customHeight="1" spans="1:5">
      <c r="A1242" s="300" t="s">
        <v>2233</v>
      </c>
      <c r="B1242" s="301" t="s">
        <v>151</v>
      </c>
      <c r="C1242" s="425"/>
      <c r="D1242" s="442"/>
      <c r="E1242" s="208" t="s">
        <v>71</v>
      </c>
    </row>
    <row r="1243" s="200" customFormat="1" ht="34.95" customHeight="1" spans="1:5">
      <c r="A1243" s="300" t="s">
        <v>2234</v>
      </c>
      <c r="B1243" s="301" t="s">
        <v>153</v>
      </c>
      <c r="C1243" s="425"/>
      <c r="D1243" s="442"/>
      <c r="E1243" s="208" t="s">
        <v>71</v>
      </c>
    </row>
    <row r="1244" s="200" customFormat="1" ht="34.95" customHeight="1" spans="1:5">
      <c r="A1244" s="300" t="s">
        <v>2235</v>
      </c>
      <c r="B1244" s="301" t="s">
        <v>2236</v>
      </c>
      <c r="C1244" s="425"/>
      <c r="D1244" s="442"/>
      <c r="E1244" s="208" t="s">
        <v>71</v>
      </c>
    </row>
    <row r="1245" s="200" customFormat="1" ht="34.95" customHeight="1" spans="1:5">
      <c r="A1245" s="300" t="s">
        <v>2237</v>
      </c>
      <c r="B1245" s="301" t="s">
        <v>2238</v>
      </c>
      <c r="C1245" s="425"/>
      <c r="D1245" s="442"/>
      <c r="E1245" s="208" t="s">
        <v>71</v>
      </c>
    </row>
    <row r="1246" s="200" customFormat="1" ht="34.95" customHeight="1" spans="1:5">
      <c r="A1246" s="300" t="s">
        <v>2239</v>
      </c>
      <c r="B1246" s="301" t="s">
        <v>2240</v>
      </c>
      <c r="C1246" s="425"/>
      <c r="D1246" s="442"/>
      <c r="E1246" s="208" t="s">
        <v>71</v>
      </c>
    </row>
    <row r="1247" s="200" customFormat="1" ht="34.95" customHeight="1" spans="1:5">
      <c r="A1247" s="300" t="s">
        <v>2241</v>
      </c>
      <c r="B1247" s="301" t="s">
        <v>2242</v>
      </c>
      <c r="C1247" s="425"/>
      <c r="D1247" s="442"/>
      <c r="E1247" s="208" t="s">
        <v>71</v>
      </c>
    </row>
    <row r="1248" s="200" customFormat="1" ht="34.95" customHeight="1" spans="1:5">
      <c r="A1248" s="300" t="s">
        <v>2243</v>
      </c>
      <c r="B1248" s="301" t="s">
        <v>2244</v>
      </c>
      <c r="C1248" s="425"/>
      <c r="D1248" s="442"/>
      <c r="E1248" s="208" t="s">
        <v>71</v>
      </c>
    </row>
    <row r="1249" s="200" customFormat="1" ht="34.95" customHeight="1" spans="1:5">
      <c r="A1249" s="300" t="s">
        <v>2245</v>
      </c>
      <c r="B1249" s="301" t="s">
        <v>2246</v>
      </c>
      <c r="C1249" s="425"/>
      <c r="D1249" s="442"/>
      <c r="E1249" s="208" t="s">
        <v>71</v>
      </c>
    </row>
    <row r="1250" s="200" customFormat="1" ht="34.95" customHeight="1" spans="1:5">
      <c r="A1250" s="300" t="s">
        <v>2247</v>
      </c>
      <c r="B1250" s="301" t="s">
        <v>2248</v>
      </c>
      <c r="C1250" s="425"/>
      <c r="D1250" s="442"/>
      <c r="E1250" s="208" t="s">
        <v>71</v>
      </c>
    </row>
    <row r="1251" s="200" customFormat="1" ht="34.95" customHeight="1" spans="1:5">
      <c r="A1251" s="300" t="s">
        <v>2249</v>
      </c>
      <c r="B1251" s="301" t="s">
        <v>2250</v>
      </c>
      <c r="C1251" s="425"/>
      <c r="D1251" s="442"/>
      <c r="E1251" s="208" t="s">
        <v>71</v>
      </c>
    </row>
    <row r="1252" s="200" customFormat="1" ht="34.95" customHeight="1" spans="1:5">
      <c r="A1252" s="300" t="s">
        <v>2251</v>
      </c>
      <c r="B1252" s="301" t="s">
        <v>167</v>
      </c>
      <c r="C1252" s="425"/>
      <c r="D1252" s="442"/>
      <c r="E1252" s="208" t="s">
        <v>71</v>
      </c>
    </row>
    <row r="1253" s="200" customFormat="1" ht="34.95" customHeight="1" spans="1:5">
      <c r="A1253" s="300" t="s">
        <v>2252</v>
      </c>
      <c r="B1253" s="301" t="s">
        <v>2253</v>
      </c>
      <c r="C1253" s="425"/>
      <c r="D1253" s="442"/>
      <c r="E1253" s="208" t="s">
        <v>71</v>
      </c>
    </row>
    <row r="1254" s="200" customFormat="1" ht="34.95" customHeight="1" spans="1:5">
      <c r="A1254" s="297" t="s">
        <v>2254</v>
      </c>
      <c r="B1254" s="298" t="s">
        <v>2255</v>
      </c>
      <c r="C1254" s="425">
        <f>SUM(C1255:C1259)</f>
        <v>0</v>
      </c>
      <c r="D1254" s="425">
        <f>SUM(D1255:D1259)</f>
        <v>0</v>
      </c>
      <c r="E1254" s="208" t="s">
        <v>71</v>
      </c>
    </row>
    <row r="1255" s="200" customFormat="1" ht="34.95" customHeight="1" spans="1:5">
      <c r="A1255" s="300" t="s">
        <v>2256</v>
      </c>
      <c r="B1255" s="301" t="s">
        <v>2257</v>
      </c>
      <c r="C1255" s="425"/>
      <c r="D1255" s="442"/>
      <c r="E1255" s="208" t="s">
        <v>71</v>
      </c>
    </row>
    <row r="1256" s="200" customFormat="1" ht="34.95" customHeight="1" spans="1:5">
      <c r="A1256" s="300" t="s">
        <v>2258</v>
      </c>
      <c r="B1256" s="301" t="s">
        <v>2259</v>
      </c>
      <c r="C1256" s="425"/>
      <c r="D1256" s="442"/>
      <c r="E1256" s="208" t="s">
        <v>71</v>
      </c>
    </row>
    <row r="1257" s="200" customFormat="1" ht="34.95" customHeight="1" spans="1:5">
      <c r="A1257" s="300" t="s">
        <v>2260</v>
      </c>
      <c r="B1257" s="301" t="s">
        <v>2261</v>
      </c>
      <c r="C1257" s="425"/>
      <c r="D1257" s="442"/>
      <c r="E1257" s="208" t="s">
        <v>71</v>
      </c>
    </row>
    <row r="1258" s="200" customFormat="1" ht="34.95" customHeight="1" spans="1:5">
      <c r="A1258" s="429">
        <v>2220305</v>
      </c>
      <c r="B1258" s="436" t="s">
        <v>2262</v>
      </c>
      <c r="C1258" s="425"/>
      <c r="D1258" s="442"/>
      <c r="E1258" s="208" t="s">
        <v>71</v>
      </c>
    </row>
    <row r="1259" s="200" customFormat="1" ht="34.95" customHeight="1" spans="1:5">
      <c r="A1259" s="300" t="s">
        <v>2263</v>
      </c>
      <c r="B1259" s="301" t="s">
        <v>2264</v>
      </c>
      <c r="C1259" s="425"/>
      <c r="D1259" s="442"/>
      <c r="E1259" s="208" t="s">
        <v>71</v>
      </c>
    </row>
    <row r="1260" s="200" customFormat="1" ht="34.95" customHeight="1" spans="1:5">
      <c r="A1260" s="297" t="s">
        <v>2265</v>
      </c>
      <c r="B1260" s="298" t="s">
        <v>2266</v>
      </c>
      <c r="C1260" s="425">
        <f>SUM(C1261:C1265)</f>
        <v>1620</v>
      </c>
      <c r="D1260" s="425">
        <f>SUM(D1261:D1265)</f>
        <v>874</v>
      </c>
      <c r="E1260" s="208">
        <f>(D1260-C1260)/C1260</f>
        <v>-0.460493827160494</v>
      </c>
    </row>
    <row r="1261" s="200" customFormat="1" ht="34.95" customHeight="1" spans="1:5">
      <c r="A1261" s="300" t="s">
        <v>2267</v>
      </c>
      <c r="B1261" s="301" t="s">
        <v>2268</v>
      </c>
      <c r="C1261" s="425">
        <v>913</v>
      </c>
      <c r="D1261" s="442">
        <v>554</v>
      </c>
      <c r="E1261" s="208">
        <f>(D1261-C1261)/C1261</f>
        <v>-0.393209200438116</v>
      </c>
    </row>
    <row r="1262" s="200" customFormat="1" ht="34.95" customHeight="1" spans="1:5">
      <c r="A1262" s="300" t="s">
        <v>2269</v>
      </c>
      <c r="B1262" s="301" t="s">
        <v>2270</v>
      </c>
      <c r="C1262" s="425">
        <v>707</v>
      </c>
      <c r="D1262" s="442">
        <v>220</v>
      </c>
      <c r="E1262" s="208">
        <f>(D1262-C1262)/C1262</f>
        <v>-0.688826025459689</v>
      </c>
    </row>
    <row r="1263" s="200" customFormat="1" ht="34.95" customHeight="1" spans="1:5">
      <c r="A1263" s="300" t="s">
        <v>2271</v>
      </c>
      <c r="B1263" s="301" t="s">
        <v>2272</v>
      </c>
      <c r="C1263" s="425"/>
      <c r="D1263" s="442">
        <v>100</v>
      </c>
      <c r="E1263" s="208" t="s">
        <v>71</v>
      </c>
    </row>
    <row r="1264" s="200" customFormat="1" ht="34.95" customHeight="1" spans="1:5">
      <c r="A1264" s="300" t="s">
        <v>2273</v>
      </c>
      <c r="B1264" s="301" t="s">
        <v>2274</v>
      </c>
      <c r="C1264" s="425"/>
      <c r="D1264" s="442"/>
      <c r="E1264" s="208" t="s">
        <v>71</v>
      </c>
    </row>
    <row r="1265" s="200" customFormat="1" ht="34.95" customHeight="1" spans="1:5">
      <c r="A1265" s="300" t="s">
        <v>2275</v>
      </c>
      <c r="B1265" s="301" t="s">
        <v>2276</v>
      </c>
      <c r="C1265" s="425"/>
      <c r="D1265" s="442"/>
      <c r="E1265" s="208" t="s">
        <v>71</v>
      </c>
    </row>
    <row r="1266" s="200" customFormat="1" ht="34.95" customHeight="1" spans="1:5">
      <c r="A1266" s="297" t="s">
        <v>2277</v>
      </c>
      <c r="B1266" s="298" t="s">
        <v>2278</v>
      </c>
      <c r="C1266" s="425">
        <f>SUM(C1267:C1278)</f>
        <v>0</v>
      </c>
      <c r="D1266" s="425">
        <f>SUM(D1267:D1278)</f>
        <v>0</v>
      </c>
      <c r="E1266" s="208" t="s">
        <v>71</v>
      </c>
    </row>
    <row r="1267" s="200" customFormat="1" ht="34.95" customHeight="1" spans="1:5">
      <c r="A1267" s="300" t="s">
        <v>2279</v>
      </c>
      <c r="B1267" s="301" t="s">
        <v>2280</v>
      </c>
      <c r="C1267" s="425"/>
      <c r="D1267" s="442"/>
      <c r="E1267" s="208" t="s">
        <v>71</v>
      </c>
    </row>
    <row r="1268" s="200" customFormat="1" ht="34.95" customHeight="1" spans="1:5">
      <c r="A1268" s="300" t="s">
        <v>2281</v>
      </c>
      <c r="B1268" s="301" t="s">
        <v>2282</v>
      </c>
      <c r="C1268" s="425"/>
      <c r="D1268" s="442"/>
      <c r="E1268" s="208" t="s">
        <v>71</v>
      </c>
    </row>
    <row r="1269" s="200" customFormat="1" ht="34.95" customHeight="1" spans="1:5">
      <c r="A1269" s="300" t="s">
        <v>2283</v>
      </c>
      <c r="B1269" s="301" t="s">
        <v>2284</v>
      </c>
      <c r="C1269" s="425"/>
      <c r="D1269" s="442"/>
      <c r="E1269" s="208" t="s">
        <v>71</v>
      </c>
    </row>
    <row r="1270" s="200" customFormat="1" ht="34.95" customHeight="1" spans="1:5">
      <c r="A1270" s="300" t="s">
        <v>2285</v>
      </c>
      <c r="B1270" s="301" t="s">
        <v>2286</v>
      </c>
      <c r="C1270" s="425"/>
      <c r="D1270" s="442"/>
      <c r="E1270" s="208" t="s">
        <v>71</v>
      </c>
    </row>
    <row r="1271" s="200" customFormat="1" ht="34.95" customHeight="1" spans="1:5">
      <c r="A1271" s="300" t="s">
        <v>2287</v>
      </c>
      <c r="B1271" s="301" t="s">
        <v>2288</v>
      </c>
      <c r="C1271" s="425"/>
      <c r="D1271" s="442"/>
      <c r="E1271" s="208" t="s">
        <v>71</v>
      </c>
    </row>
    <row r="1272" s="200" customFormat="1" ht="34.95" customHeight="1" spans="1:5">
      <c r="A1272" s="300" t="s">
        <v>2289</v>
      </c>
      <c r="B1272" s="301" t="s">
        <v>2290</v>
      </c>
      <c r="C1272" s="425"/>
      <c r="D1272" s="442"/>
      <c r="E1272" s="208" t="s">
        <v>71</v>
      </c>
    </row>
    <row r="1273" s="200" customFormat="1" ht="34.95" customHeight="1" spans="1:5">
      <c r="A1273" s="300" t="s">
        <v>2291</v>
      </c>
      <c r="B1273" s="301" t="s">
        <v>2292</v>
      </c>
      <c r="C1273" s="425"/>
      <c r="D1273" s="442"/>
      <c r="E1273" s="208" t="s">
        <v>71</v>
      </c>
    </row>
    <row r="1274" s="200" customFormat="1" ht="34.95" customHeight="1" spans="1:5">
      <c r="A1274" s="300" t="s">
        <v>2293</v>
      </c>
      <c r="B1274" s="301" t="s">
        <v>2294</v>
      </c>
      <c r="C1274" s="425"/>
      <c r="D1274" s="442"/>
      <c r="E1274" s="208" t="s">
        <v>71</v>
      </c>
    </row>
    <row r="1275" s="200" customFormat="1" ht="34.95" customHeight="1" spans="1:5">
      <c r="A1275" s="300" t="s">
        <v>2295</v>
      </c>
      <c r="B1275" s="301" t="s">
        <v>2296</v>
      </c>
      <c r="C1275" s="425"/>
      <c r="D1275" s="442"/>
      <c r="E1275" s="208" t="s">
        <v>71</v>
      </c>
    </row>
    <row r="1276" s="200" customFormat="1" ht="34.95" customHeight="1" spans="1:5">
      <c r="A1276" s="300" t="s">
        <v>2297</v>
      </c>
      <c r="B1276" s="301" t="s">
        <v>2298</v>
      </c>
      <c r="C1276" s="425"/>
      <c r="D1276" s="442"/>
      <c r="E1276" s="208" t="s">
        <v>71</v>
      </c>
    </row>
    <row r="1277" s="200" customFormat="1" ht="34.95" customHeight="1" spans="1:5">
      <c r="A1277" s="310">
        <v>2220511</v>
      </c>
      <c r="B1277" s="301" t="s">
        <v>2299</v>
      </c>
      <c r="C1277" s="425"/>
      <c r="D1277" s="442"/>
      <c r="E1277" s="208" t="s">
        <v>71</v>
      </c>
    </row>
    <row r="1278" s="200" customFormat="1" ht="34.95" customHeight="1" spans="1:5">
      <c r="A1278" s="300" t="s">
        <v>2300</v>
      </c>
      <c r="B1278" s="301" t="s">
        <v>2301</v>
      </c>
      <c r="C1278" s="425"/>
      <c r="D1278" s="442"/>
      <c r="E1278" s="208" t="s">
        <v>71</v>
      </c>
    </row>
    <row r="1279" s="200" customFormat="1" ht="34.95" customHeight="1" spans="1:5">
      <c r="A1279" s="423">
        <v>224</v>
      </c>
      <c r="B1279" s="424" t="s">
        <v>125</v>
      </c>
      <c r="C1279" s="425">
        <f>SUM(C1280,C1292,C1298,C1304,C1312,C1325,C1329,C1335)</f>
        <v>4448</v>
      </c>
      <c r="D1279" s="425">
        <f>SUM(D1280,D1292,D1298,D1304,D1312,D1325,D1329,D1335)</f>
        <v>5122</v>
      </c>
      <c r="E1279" s="208">
        <f>(D1279-C1279)/C1279</f>
        <v>0.151528776978417</v>
      </c>
    </row>
    <row r="1280" s="200" customFormat="1" ht="34.95" customHeight="1" spans="1:5">
      <c r="A1280" s="297" t="s">
        <v>2302</v>
      </c>
      <c r="B1280" s="298" t="s">
        <v>2303</v>
      </c>
      <c r="C1280" s="425">
        <f>SUM(C1281:C1291)</f>
        <v>2397</v>
      </c>
      <c r="D1280" s="425">
        <f>SUM(D1281:D1291)</f>
        <v>2713</v>
      </c>
      <c r="E1280" s="208">
        <f>(D1280-C1280)/C1280</f>
        <v>0.13183145598665</v>
      </c>
    </row>
    <row r="1281" s="200" customFormat="1" ht="34.95" customHeight="1" spans="1:5">
      <c r="A1281" s="300" t="s">
        <v>2304</v>
      </c>
      <c r="B1281" s="301" t="s">
        <v>149</v>
      </c>
      <c r="C1281" s="425">
        <v>1114</v>
      </c>
      <c r="D1281" s="425">
        <v>1093</v>
      </c>
      <c r="E1281" s="208">
        <f>(D1281-C1281)/C1281</f>
        <v>-0.018850987432675</v>
      </c>
    </row>
    <row r="1282" s="200" customFormat="1" ht="34.95" customHeight="1" spans="1:5">
      <c r="A1282" s="300" t="s">
        <v>2305</v>
      </c>
      <c r="B1282" s="301" t="s">
        <v>151</v>
      </c>
      <c r="C1282" s="425">
        <v>16</v>
      </c>
      <c r="D1282" s="425">
        <v>15</v>
      </c>
      <c r="E1282" s="208">
        <f>(D1282-C1282)/C1282</f>
        <v>-0.0625</v>
      </c>
    </row>
    <row r="1283" s="200" customFormat="1" ht="34.95" customHeight="1" spans="1:5">
      <c r="A1283" s="300" t="s">
        <v>2306</v>
      </c>
      <c r="B1283" s="301" t="s">
        <v>153</v>
      </c>
      <c r="C1283" s="425"/>
      <c r="D1283" s="425"/>
      <c r="E1283" s="208" t="s">
        <v>71</v>
      </c>
    </row>
    <row r="1284" s="200" customFormat="1" ht="34.95" customHeight="1" spans="1:5">
      <c r="A1284" s="300" t="s">
        <v>2307</v>
      </c>
      <c r="B1284" s="301" t="s">
        <v>2308</v>
      </c>
      <c r="C1284" s="425"/>
      <c r="D1284" s="425">
        <v>4</v>
      </c>
      <c r="E1284" s="208" t="s">
        <v>71</v>
      </c>
    </row>
    <row r="1285" s="200" customFormat="1" ht="34.95" customHeight="1" spans="1:5">
      <c r="A1285" s="300" t="s">
        <v>2309</v>
      </c>
      <c r="B1285" s="301" t="s">
        <v>2310</v>
      </c>
      <c r="C1285" s="425"/>
      <c r="D1285" s="425"/>
      <c r="E1285" s="208" t="s">
        <v>71</v>
      </c>
    </row>
    <row r="1286" s="200" customFormat="1" ht="34.95" customHeight="1" spans="1:5">
      <c r="A1286" s="300" t="s">
        <v>2311</v>
      </c>
      <c r="B1286" s="301" t="s">
        <v>2312</v>
      </c>
      <c r="C1286" s="425">
        <v>4</v>
      </c>
      <c r="D1286" s="425">
        <v>9</v>
      </c>
      <c r="E1286" s="208">
        <f>(D1286-C1286)/C1286</f>
        <v>1.25</v>
      </c>
    </row>
    <row r="1287" s="200" customFormat="1" ht="34.95" customHeight="1" spans="1:5">
      <c r="A1287" s="300" t="s">
        <v>2313</v>
      </c>
      <c r="B1287" s="301" t="s">
        <v>2314</v>
      </c>
      <c r="C1287" s="425"/>
      <c r="D1287" s="425"/>
      <c r="E1287" s="208" t="s">
        <v>71</v>
      </c>
    </row>
    <row r="1288" s="200" customFormat="1" ht="34.95" customHeight="1" spans="1:5">
      <c r="A1288" s="300" t="s">
        <v>2315</v>
      </c>
      <c r="B1288" s="301" t="s">
        <v>2316</v>
      </c>
      <c r="C1288" s="425">
        <v>1254</v>
      </c>
      <c r="D1288" s="425">
        <v>1575</v>
      </c>
      <c r="E1288" s="208">
        <f>(D1288-C1288)/C1288</f>
        <v>0.255980861244019</v>
      </c>
    </row>
    <row r="1289" s="200" customFormat="1" ht="34.95" customHeight="1" spans="1:5">
      <c r="A1289" s="300" t="s">
        <v>2317</v>
      </c>
      <c r="B1289" s="301" t="s">
        <v>2318</v>
      </c>
      <c r="C1289" s="425"/>
      <c r="D1289" s="425">
        <v>9</v>
      </c>
      <c r="E1289" s="208" t="s">
        <v>71</v>
      </c>
    </row>
    <row r="1290" s="200" customFormat="1" ht="34.95" customHeight="1" spans="1:5">
      <c r="A1290" s="300" t="s">
        <v>2319</v>
      </c>
      <c r="B1290" s="301" t="s">
        <v>167</v>
      </c>
      <c r="C1290" s="425"/>
      <c r="D1290" s="425"/>
      <c r="E1290" s="208" t="s">
        <v>71</v>
      </c>
    </row>
    <row r="1291" s="200" customFormat="1" ht="34.95" customHeight="1" spans="1:5">
      <c r="A1291" s="300" t="s">
        <v>2320</v>
      </c>
      <c r="B1291" s="301" t="s">
        <v>2321</v>
      </c>
      <c r="C1291" s="425">
        <v>9</v>
      </c>
      <c r="D1291" s="425">
        <v>8</v>
      </c>
      <c r="E1291" s="208">
        <f>(D1291-C1291)/C1291</f>
        <v>-0.111111111111111</v>
      </c>
    </row>
    <row r="1292" s="200" customFormat="1" ht="34.95" customHeight="1" spans="1:5">
      <c r="A1292" s="297" t="s">
        <v>2322</v>
      </c>
      <c r="B1292" s="434" t="s">
        <v>2323</v>
      </c>
      <c r="C1292" s="425">
        <f>SUM(C1293:C1297)</f>
        <v>2035</v>
      </c>
      <c r="D1292" s="425">
        <f>SUM(D1293:D1297)</f>
        <v>2379</v>
      </c>
      <c r="E1292" s="208">
        <f>(D1292-C1292)/C1292</f>
        <v>0.169041769041769</v>
      </c>
    </row>
    <row r="1293" s="200" customFormat="1" ht="34.95" customHeight="1" spans="1:5">
      <c r="A1293" s="300" t="s">
        <v>2324</v>
      </c>
      <c r="B1293" s="301" t="s">
        <v>149</v>
      </c>
      <c r="C1293" s="425"/>
      <c r="D1293" s="425"/>
      <c r="E1293" s="208" t="s">
        <v>71</v>
      </c>
    </row>
    <row r="1294" s="200" customFormat="1" ht="34.95" customHeight="1" spans="1:5">
      <c r="A1294" s="300" t="s">
        <v>2325</v>
      </c>
      <c r="B1294" s="301" t="s">
        <v>151</v>
      </c>
      <c r="C1294" s="425"/>
      <c r="D1294" s="425"/>
      <c r="E1294" s="208" t="s">
        <v>71</v>
      </c>
    </row>
    <row r="1295" s="200" customFormat="1" ht="34.95" customHeight="1" spans="1:5">
      <c r="A1295" s="300" t="s">
        <v>2326</v>
      </c>
      <c r="B1295" s="301" t="s">
        <v>153</v>
      </c>
      <c r="C1295" s="425"/>
      <c r="D1295" s="425"/>
      <c r="E1295" s="208" t="s">
        <v>71</v>
      </c>
    </row>
    <row r="1296" s="200" customFormat="1" ht="34.95" customHeight="1" spans="1:5">
      <c r="A1296" s="300" t="s">
        <v>2327</v>
      </c>
      <c r="B1296" s="301" t="s">
        <v>2328</v>
      </c>
      <c r="C1296" s="425">
        <v>2035</v>
      </c>
      <c r="D1296" s="425">
        <v>2379</v>
      </c>
      <c r="E1296" s="208">
        <f>(D1296-C1296)/C1296</f>
        <v>0.169041769041769</v>
      </c>
    </row>
    <row r="1297" s="200" customFormat="1" ht="34.95" customHeight="1" spans="1:5">
      <c r="A1297" s="300" t="s">
        <v>2329</v>
      </c>
      <c r="B1297" s="301" t="s">
        <v>2330</v>
      </c>
      <c r="C1297" s="425"/>
      <c r="D1297" s="425"/>
      <c r="E1297" s="208" t="s">
        <v>71</v>
      </c>
    </row>
    <row r="1298" s="200" customFormat="1" ht="34.95" customHeight="1" spans="1:5">
      <c r="A1298" s="297" t="s">
        <v>2331</v>
      </c>
      <c r="B1298" s="298" t="s">
        <v>2332</v>
      </c>
      <c r="C1298" s="425">
        <f>SUM(C1299:C1303)</f>
        <v>0</v>
      </c>
      <c r="D1298" s="425">
        <f>SUM(D1299:D1303)</f>
        <v>0</v>
      </c>
      <c r="E1298" s="208" t="s">
        <v>71</v>
      </c>
    </row>
    <row r="1299" s="200" customFormat="1" ht="34.95" customHeight="1" spans="1:5">
      <c r="A1299" s="300" t="s">
        <v>2333</v>
      </c>
      <c r="B1299" s="301" t="s">
        <v>149</v>
      </c>
      <c r="C1299" s="425"/>
      <c r="D1299" s="425"/>
      <c r="E1299" s="208" t="s">
        <v>71</v>
      </c>
    </row>
    <row r="1300" s="200" customFormat="1" ht="34.95" customHeight="1" spans="1:5">
      <c r="A1300" s="300" t="s">
        <v>2334</v>
      </c>
      <c r="B1300" s="301" t="s">
        <v>151</v>
      </c>
      <c r="C1300" s="425"/>
      <c r="D1300" s="425"/>
      <c r="E1300" s="208" t="s">
        <v>71</v>
      </c>
    </row>
    <row r="1301" s="200" customFormat="1" ht="34.95" customHeight="1" spans="1:5">
      <c r="A1301" s="300" t="s">
        <v>2335</v>
      </c>
      <c r="B1301" s="301" t="s">
        <v>153</v>
      </c>
      <c r="C1301" s="425"/>
      <c r="D1301" s="425"/>
      <c r="E1301" s="208" t="s">
        <v>71</v>
      </c>
    </row>
    <row r="1302" s="200" customFormat="1" ht="34.95" customHeight="1" spans="1:5">
      <c r="A1302" s="300" t="s">
        <v>2336</v>
      </c>
      <c r="B1302" s="301" t="s">
        <v>2337</v>
      </c>
      <c r="C1302" s="425"/>
      <c r="D1302" s="425"/>
      <c r="E1302" s="208" t="s">
        <v>71</v>
      </c>
    </row>
    <row r="1303" s="200" customFormat="1" ht="34.95" customHeight="1" spans="1:5">
      <c r="A1303" s="300" t="s">
        <v>2338</v>
      </c>
      <c r="B1303" s="301" t="s">
        <v>2339</v>
      </c>
      <c r="C1303" s="425"/>
      <c r="D1303" s="425"/>
      <c r="E1303" s="208" t="s">
        <v>71</v>
      </c>
    </row>
    <row r="1304" s="200" customFormat="1" ht="34.95" customHeight="1" spans="1:5">
      <c r="A1304" s="297" t="s">
        <v>2340</v>
      </c>
      <c r="B1304" s="298" t="s">
        <v>2341</v>
      </c>
      <c r="C1304" s="425">
        <f>SUM(C1305:C1311)</f>
        <v>0</v>
      </c>
      <c r="D1304" s="425">
        <f>SUM(D1305:D1311)</f>
        <v>0</v>
      </c>
      <c r="E1304" s="208" t="s">
        <v>71</v>
      </c>
    </row>
    <row r="1305" s="200" customFormat="1" ht="34.95" customHeight="1" spans="1:5">
      <c r="A1305" s="300" t="s">
        <v>2342</v>
      </c>
      <c r="B1305" s="301" t="s">
        <v>149</v>
      </c>
      <c r="C1305" s="425"/>
      <c r="D1305" s="425"/>
      <c r="E1305" s="208" t="s">
        <v>71</v>
      </c>
    </row>
    <row r="1306" s="200" customFormat="1" ht="34.95" customHeight="1" spans="1:5">
      <c r="A1306" s="300" t="s">
        <v>2343</v>
      </c>
      <c r="B1306" s="301" t="s">
        <v>151</v>
      </c>
      <c r="C1306" s="425"/>
      <c r="D1306" s="425"/>
      <c r="E1306" s="208" t="s">
        <v>71</v>
      </c>
    </row>
    <row r="1307" s="200" customFormat="1" ht="34.95" customHeight="1" spans="1:5">
      <c r="A1307" s="300" t="s">
        <v>2344</v>
      </c>
      <c r="B1307" s="301" t="s">
        <v>153</v>
      </c>
      <c r="C1307" s="425"/>
      <c r="D1307" s="425"/>
      <c r="E1307" s="208" t="s">
        <v>71</v>
      </c>
    </row>
    <row r="1308" s="200" customFormat="1" ht="34.95" customHeight="1" spans="1:5">
      <c r="A1308" s="300" t="s">
        <v>2345</v>
      </c>
      <c r="B1308" s="301" t="s">
        <v>2346</v>
      </c>
      <c r="C1308" s="425"/>
      <c r="D1308" s="425"/>
      <c r="E1308" s="208" t="s">
        <v>71</v>
      </c>
    </row>
    <row r="1309" s="200" customFormat="1" ht="34.95" customHeight="1" spans="1:5">
      <c r="A1309" s="300" t="s">
        <v>2347</v>
      </c>
      <c r="B1309" s="301" t="s">
        <v>2348</v>
      </c>
      <c r="C1309" s="425"/>
      <c r="D1309" s="425"/>
      <c r="E1309" s="208" t="s">
        <v>71</v>
      </c>
    </row>
    <row r="1310" s="200" customFormat="1" ht="34.95" customHeight="1" spans="1:5">
      <c r="A1310" s="300" t="s">
        <v>2349</v>
      </c>
      <c r="B1310" s="301" t="s">
        <v>167</v>
      </c>
      <c r="C1310" s="425"/>
      <c r="D1310" s="425"/>
      <c r="E1310" s="208" t="s">
        <v>71</v>
      </c>
    </row>
    <row r="1311" s="200" customFormat="1" ht="34.95" customHeight="1" spans="1:5">
      <c r="A1311" s="300" t="s">
        <v>2350</v>
      </c>
      <c r="B1311" s="301" t="s">
        <v>2351</v>
      </c>
      <c r="C1311" s="425"/>
      <c r="D1311" s="425"/>
      <c r="E1311" s="208" t="s">
        <v>71</v>
      </c>
    </row>
    <row r="1312" s="200" customFormat="1" ht="34.95" customHeight="1" spans="1:5">
      <c r="A1312" s="297" t="s">
        <v>2352</v>
      </c>
      <c r="B1312" s="298" t="s">
        <v>2353</v>
      </c>
      <c r="C1312" s="425">
        <f>SUM(C1313:C1324)</f>
        <v>10</v>
      </c>
      <c r="D1312" s="425">
        <f>SUM(D1313:D1324)</f>
        <v>3</v>
      </c>
      <c r="E1312" s="208">
        <f>(D1312-C1312)/C1312</f>
        <v>-0.7</v>
      </c>
    </row>
    <row r="1313" s="200" customFormat="1" ht="34.95" customHeight="1" spans="1:5">
      <c r="A1313" s="300" t="s">
        <v>2354</v>
      </c>
      <c r="B1313" s="301" t="s">
        <v>149</v>
      </c>
      <c r="C1313" s="425"/>
      <c r="D1313" s="425"/>
      <c r="E1313" s="208" t="s">
        <v>71</v>
      </c>
    </row>
    <row r="1314" s="200" customFormat="1" ht="34.95" customHeight="1" spans="1:5">
      <c r="A1314" s="300" t="s">
        <v>2355</v>
      </c>
      <c r="B1314" s="301" t="s">
        <v>151</v>
      </c>
      <c r="C1314" s="425">
        <v>10</v>
      </c>
      <c r="D1314" s="425"/>
      <c r="E1314" s="208">
        <f>(D1314-C1314)/C1314</f>
        <v>-1</v>
      </c>
    </row>
    <row r="1315" s="200" customFormat="1" ht="34.95" customHeight="1" spans="1:5">
      <c r="A1315" s="300" t="s">
        <v>2356</v>
      </c>
      <c r="B1315" s="301" t="s">
        <v>153</v>
      </c>
      <c r="C1315" s="425"/>
      <c r="D1315" s="425"/>
      <c r="E1315" s="208" t="s">
        <v>71</v>
      </c>
    </row>
    <row r="1316" s="200" customFormat="1" ht="34.95" customHeight="1" spans="1:5">
      <c r="A1316" s="300" t="s">
        <v>2357</v>
      </c>
      <c r="B1316" s="301" t="s">
        <v>2358</v>
      </c>
      <c r="C1316" s="425"/>
      <c r="D1316" s="425">
        <v>1</v>
      </c>
      <c r="E1316" s="208" t="s">
        <v>71</v>
      </c>
    </row>
    <row r="1317" s="200" customFormat="1" ht="34.95" customHeight="1" spans="1:5">
      <c r="A1317" s="300" t="s">
        <v>2359</v>
      </c>
      <c r="B1317" s="301" t="s">
        <v>2360</v>
      </c>
      <c r="C1317" s="425"/>
      <c r="D1317" s="425">
        <v>1</v>
      </c>
      <c r="E1317" s="208" t="s">
        <v>71</v>
      </c>
    </row>
    <row r="1318" s="200" customFormat="1" ht="34.95" customHeight="1" spans="1:5">
      <c r="A1318" s="300" t="s">
        <v>2361</v>
      </c>
      <c r="B1318" s="301" t="s">
        <v>2362</v>
      </c>
      <c r="C1318" s="425"/>
      <c r="D1318" s="425"/>
      <c r="E1318" s="208" t="s">
        <v>71</v>
      </c>
    </row>
    <row r="1319" s="200" customFormat="1" ht="34.95" customHeight="1" spans="1:5">
      <c r="A1319" s="300" t="s">
        <v>2363</v>
      </c>
      <c r="B1319" s="301" t="s">
        <v>2364</v>
      </c>
      <c r="C1319" s="425"/>
      <c r="D1319" s="425"/>
      <c r="E1319" s="208" t="s">
        <v>71</v>
      </c>
    </row>
    <row r="1320" s="200" customFormat="1" ht="34.95" customHeight="1" spans="1:5">
      <c r="A1320" s="300" t="s">
        <v>2365</v>
      </c>
      <c r="B1320" s="301" t="s">
        <v>2366</v>
      </c>
      <c r="C1320" s="425"/>
      <c r="D1320" s="425"/>
      <c r="E1320" s="208" t="s">
        <v>71</v>
      </c>
    </row>
    <row r="1321" s="200" customFormat="1" ht="34.95" customHeight="1" spans="1:5">
      <c r="A1321" s="300" t="s">
        <v>2367</v>
      </c>
      <c r="B1321" s="301" t="s">
        <v>2368</v>
      </c>
      <c r="C1321" s="425"/>
      <c r="D1321" s="425"/>
      <c r="E1321" s="208" t="s">
        <v>71</v>
      </c>
    </row>
    <row r="1322" s="200" customFormat="1" ht="34.95" customHeight="1" spans="1:5">
      <c r="A1322" s="300" t="s">
        <v>2369</v>
      </c>
      <c r="B1322" s="301" t="s">
        <v>2370</v>
      </c>
      <c r="C1322" s="425"/>
      <c r="D1322" s="425">
        <v>1</v>
      </c>
      <c r="E1322" s="208" t="s">
        <v>71</v>
      </c>
    </row>
    <row r="1323" s="200" customFormat="1" ht="34.95" customHeight="1" spans="1:5">
      <c r="A1323" s="300" t="s">
        <v>2371</v>
      </c>
      <c r="B1323" s="301" t="s">
        <v>2372</v>
      </c>
      <c r="C1323" s="425"/>
      <c r="D1323" s="425"/>
      <c r="E1323" s="208" t="s">
        <v>71</v>
      </c>
    </row>
    <row r="1324" s="200" customFormat="1" ht="34.95" customHeight="1" spans="1:5">
      <c r="A1324" s="300" t="s">
        <v>2373</v>
      </c>
      <c r="B1324" s="301" t="s">
        <v>2374</v>
      </c>
      <c r="C1324" s="425"/>
      <c r="D1324" s="425"/>
      <c r="E1324" s="208" t="s">
        <v>71</v>
      </c>
    </row>
    <row r="1325" s="200" customFormat="1" ht="34.95" customHeight="1" spans="1:5">
      <c r="A1325" s="297" t="s">
        <v>2375</v>
      </c>
      <c r="B1325" s="298" t="s">
        <v>2376</v>
      </c>
      <c r="C1325" s="425">
        <f>SUM(C1326:C1328)</f>
        <v>6</v>
      </c>
      <c r="D1325" s="425">
        <f>SUM(D1326:D1328)</f>
        <v>2</v>
      </c>
      <c r="E1325" s="208">
        <f>(D1325-C1325)/C1325</f>
        <v>-0.666666666666667</v>
      </c>
    </row>
    <row r="1326" s="200" customFormat="1" ht="34.95" customHeight="1" spans="1:5">
      <c r="A1326" s="300" t="s">
        <v>2377</v>
      </c>
      <c r="B1326" s="301" t="s">
        <v>2378</v>
      </c>
      <c r="C1326" s="425">
        <v>1</v>
      </c>
      <c r="D1326" s="425">
        <v>2</v>
      </c>
      <c r="E1326" s="208">
        <f>(D1326-C1326)/C1326</f>
        <v>1</v>
      </c>
    </row>
    <row r="1327" s="200" customFormat="1" ht="34.95" customHeight="1" spans="1:5">
      <c r="A1327" s="300" t="s">
        <v>2379</v>
      </c>
      <c r="B1327" s="301" t="s">
        <v>2380</v>
      </c>
      <c r="C1327" s="425"/>
      <c r="D1327" s="425"/>
      <c r="E1327" s="208" t="s">
        <v>71</v>
      </c>
    </row>
    <row r="1328" s="200" customFormat="1" ht="34.95" customHeight="1" spans="1:5">
      <c r="A1328" s="300" t="s">
        <v>2381</v>
      </c>
      <c r="B1328" s="301" t="s">
        <v>2382</v>
      </c>
      <c r="C1328" s="425">
        <v>5</v>
      </c>
      <c r="D1328" s="425"/>
      <c r="E1328" s="208">
        <f>(D1328-C1328)/C1328</f>
        <v>-1</v>
      </c>
    </row>
    <row r="1329" s="200" customFormat="1" ht="34.95" customHeight="1" spans="1:5">
      <c r="A1329" s="297" t="s">
        <v>2383</v>
      </c>
      <c r="B1329" s="298" t="s">
        <v>2384</v>
      </c>
      <c r="C1329" s="425">
        <f>SUM(C1330:C1334)</f>
        <v>0</v>
      </c>
      <c r="D1329" s="425">
        <f>SUM(D1330:D1334)</f>
        <v>0</v>
      </c>
      <c r="E1329" s="208" t="s">
        <v>71</v>
      </c>
    </row>
    <row r="1330" s="200" customFormat="1" ht="34.95" customHeight="1" spans="1:5">
      <c r="A1330" s="300" t="s">
        <v>2385</v>
      </c>
      <c r="B1330" s="301" t="s">
        <v>2386</v>
      </c>
      <c r="C1330" s="425"/>
      <c r="D1330" s="425"/>
      <c r="E1330" s="208" t="s">
        <v>71</v>
      </c>
    </row>
    <row r="1331" s="200" customFormat="1" ht="34.95" customHeight="1" spans="1:5">
      <c r="A1331" s="300" t="s">
        <v>2387</v>
      </c>
      <c r="B1331" s="301" t="s">
        <v>2388</v>
      </c>
      <c r="C1331" s="425"/>
      <c r="D1331" s="425"/>
      <c r="E1331" s="208" t="s">
        <v>71</v>
      </c>
    </row>
    <row r="1332" s="200" customFormat="1" ht="34.95" customHeight="1" spans="1:5">
      <c r="A1332" s="300" t="s">
        <v>2389</v>
      </c>
      <c r="B1332" s="301" t="s">
        <v>2390</v>
      </c>
      <c r="C1332" s="425"/>
      <c r="D1332" s="425"/>
      <c r="E1332" s="208" t="s">
        <v>71</v>
      </c>
    </row>
    <row r="1333" s="200" customFormat="1" ht="34.95" customHeight="1" spans="1:5">
      <c r="A1333" s="300" t="s">
        <v>2391</v>
      </c>
      <c r="B1333" s="301" t="s">
        <v>2392</v>
      </c>
      <c r="C1333" s="425"/>
      <c r="D1333" s="425"/>
      <c r="E1333" s="208" t="s">
        <v>71</v>
      </c>
    </row>
    <row r="1334" s="200" customFormat="1" ht="34.95" customHeight="1" spans="1:5">
      <c r="A1334" s="300" t="s">
        <v>2393</v>
      </c>
      <c r="B1334" s="301" t="s">
        <v>2394</v>
      </c>
      <c r="C1334" s="425"/>
      <c r="D1334" s="425"/>
      <c r="E1334" s="208" t="s">
        <v>71</v>
      </c>
    </row>
    <row r="1335" s="200" customFormat="1" ht="34.95" customHeight="1" spans="1:5">
      <c r="A1335" s="297" t="s">
        <v>2395</v>
      </c>
      <c r="B1335" s="298" t="s">
        <v>2396</v>
      </c>
      <c r="C1335" s="425">
        <f>SUM(C1336)</f>
        <v>0</v>
      </c>
      <c r="D1335" s="425">
        <f>SUM(D1336)</f>
        <v>25</v>
      </c>
      <c r="E1335" s="208" t="s">
        <v>71</v>
      </c>
    </row>
    <row r="1336" s="200" customFormat="1" ht="34.95" customHeight="1" spans="1:5">
      <c r="A1336" s="310" t="s">
        <v>2397</v>
      </c>
      <c r="B1336" s="301" t="s">
        <v>2398</v>
      </c>
      <c r="C1336" s="425"/>
      <c r="D1336" s="425">
        <v>25</v>
      </c>
      <c r="E1336" s="208" t="s">
        <v>71</v>
      </c>
    </row>
    <row r="1337" s="200" customFormat="1" ht="34.95" customHeight="1" spans="1:5">
      <c r="A1337" s="423">
        <v>227</v>
      </c>
      <c r="B1337" s="424" t="s">
        <v>126</v>
      </c>
      <c r="C1337" s="425">
        <v>6425</v>
      </c>
      <c r="D1337" s="425">
        <v>6800</v>
      </c>
      <c r="E1337" s="208">
        <f>(D1337-C1337)/C1337</f>
        <v>0.0583657587548638</v>
      </c>
    </row>
    <row r="1338" s="200" customFormat="1" ht="34.95" customHeight="1" spans="1:5">
      <c r="A1338" s="423">
        <v>232</v>
      </c>
      <c r="B1338" s="424" t="s">
        <v>2399</v>
      </c>
      <c r="C1338" s="425">
        <f>SUM(C1339)</f>
        <v>4641</v>
      </c>
      <c r="D1338" s="425">
        <f>SUM(D1339)</f>
        <v>4845</v>
      </c>
      <c r="E1338" s="208">
        <f>(D1338-C1338)/C1338</f>
        <v>0.043956043956044</v>
      </c>
    </row>
    <row r="1339" s="200" customFormat="1" ht="34.95" customHeight="1" spans="1:5">
      <c r="A1339" s="297" t="s">
        <v>2400</v>
      </c>
      <c r="B1339" s="298" t="s">
        <v>2401</v>
      </c>
      <c r="C1339" s="425">
        <f>SUM(C1340:C1343)</f>
        <v>4641</v>
      </c>
      <c r="D1339" s="425">
        <f>SUM(D1340:D1343)</f>
        <v>4845</v>
      </c>
      <c r="E1339" s="208">
        <f>(D1339-C1339)/C1339</f>
        <v>0.043956043956044</v>
      </c>
    </row>
    <row r="1340" s="200" customFormat="1" ht="34.95" customHeight="1" spans="1:5">
      <c r="A1340" s="300" t="s">
        <v>2402</v>
      </c>
      <c r="B1340" s="301" t="s">
        <v>2403</v>
      </c>
      <c r="C1340" s="425">
        <v>4641</v>
      </c>
      <c r="D1340" s="425">
        <v>4845</v>
      </c>
      <c r="E1340" s="208">
        <f>(D1340-C1340)/C1340</f>
        <v>0.043956043956044</v>
      </c>
    </row>
    <row r="1341" s="200" customFormat="1" ht="34.95" customHeight="1" spans="1:5">
      <c r="A1341" s="300" t="s">
        <v>2404</v>
      </c>
      <c r="B1341" s="301" t="s">
        <v>2405</v>
      </c>
      <c r="C1341" s="425"/>
      <c r="D1341" s="425"/>
      <c r="E1341" s="208" t="s">
        <v>71</v>
      </c>
    </row>
    <row r="1342" s="200" customFormat="1" ht="34.95" customHeight="1" spans="1:5">
      <c r="A1342" s="300" t="s">
        <v>2406</v>
      </c>
      <c r="B1342" s="301" t="s">
        <v>2407</v>
      </c>
      <c r="C1342" s="425"/>
      <c r="D1342" s="425"/>
      <c r="E1342" s="208" t="s">
        <v>71</v>
      </c>
    </row>
    <row r="1343" s="200" customFormat="1" ht="34.95" customHeight="1" spans="1:5">
      <c r="A1343" s="300">
        <v>2320399</v>
      </c>
      <c r="B1343" s="301" t="s">
        <v>2408</v>
      </c>
      <c r="C1343" s="425"/>
      <c r="D1343" s="425"/>
      <c r="E1343" s="208" t="s">
        <v>71</v>
      </c>
    </row>
    <row r="1344" s="200" customFormat="1" ht="34.95" customHeight="1" spans="1:5">
      <c r="A1344" s="443">
        <v>233</v>
      </c>
      <c r="B1344" s="444" t="s">
        <v>2409</v>
      </c>
      <c r="C1344" s="425">
        <f>SUM(C1345)</f>
        <v>100</v>
      </c>
      <c r="D1344" s="425">
        <f>SUM(D1345)</f>
        <v>100</v>
      </c>
      <c r="E1344" s="208">
        <f>(D1344-C1344)/C1344</f>
        <v>0</v>
      </c>
    </row>
    <row r="1345" s="200" customFormat="1" ht="34.95" customHeight="1" spans="1:5">
      <c r="A1345" s="297">
        <v>23303</v>
      </c>
      <c r="B1345" s="298" t="s">
        <v>2410</v>
      </c>
      <c r="C1345" s="425">
        <v>100</v>
      </c>
      <c r="D1345" s="425">
        <v>100</v>
      </c>
      <c r="E1345" s="208">
        <f>(D1345-C1345)/C1345</f>
        <v>0</v>
      </c>
    </row>
    <row r="1346" s="200" customFormat="1" ht="34.95" customHeight="1" spans="1:5">
      <c r="A1346" s="423">
        <v>229</v>
      </c>
      <c r="B1346" s="445" t="s">
        <v>2411</v>
      </c>
      <c r="C1346" s="425">
        <f>SUM(C1347:C1348)</f>
        <v>0</v>
      </c>
      <c r="D1346" s="425">
        <f>SUM(D1347:D1348)</f>
        <v>0</v>
      </c>
      <c r="E1346" s="208" t="s">
        <v>71</v>
      </c>
    </row>
    <row r="1347" s="200" customFormat="1" ht="34.95" customHeight="1" spans="1:5">
      <c r="A1347" s="297" t="s">
        <v>2412</v>
      </c>
      <c r="B1347" s="298" t="s">
        <v>2413</v>
      </c>
      <c r="C1347" s="425"/>
      <c r="D1347" s="425"/>
      <c r="E1347" s="208" t="s">
        <v>71</v>
      </c>
    </row>
    <row r="1348" s="200" customFormat="1" ht="34.95" customHeight="1" spans="1:5">
      <c r="A1348" s="297" t="s">
        <v>2414</v>
      </c>
      <c r="B1348" s="298" t="s">
        <v>2080</v>
      </c>
      <c r="C1348" s="425"/>
      <c r="D1348" s="425"/>
      <c r="E1348" s="208" t="s">
        <v>71</v>
      </c>
    </row>
    <row r="1349" s="200" customFormat="1" ht="34.95" customHeight="1" spans="1:5">
      <c r="A1349" s="297"/>
      <c r="B1349" s="298"/>
      <c r="C1349" s="425"/>
      <c r="D1349" s="425"/>
      <c r="E1349" s="208" t="s">
        <v>71</v>
      </c>
    </row>
    <row r="1350" s="200" customFormat="1" ht="34.95" customHeight="1" spans="1:5">
      <c r="A1350" s="245"/>
      <c r="B1350" s="314" t="s">
        <v>130</v>
      </c>
      <c r="C1350" s="446">
        <f>SUM(C4,C263,C266,C285,C377,C431,C487,C546,C674,C750,C829,C852,C963,C1027,C1097,C1117,C1144,C1154,C1199,C1221,C1279,C1337,C1338,C1344,C1346)</f>
        <v>642463</v>
      </c>
      <c r="D1350" s="446">
        <f>SUM(D4,D263,D266,D285,D377,D431,D487,D546,D674,D750,D829,D852,D963,D1027,D1097,D1117,D1144,D1154,D1199,D1221,D1279,D1337,D1338,D1344,D1346)</f>
        <v>676520</v>
      </c>
      <c r="E1350" s="208">
        <f>(D1350-C1350)/C1350</f>
        <v>0.0530100566102639</v>
      </c>
    </row>
  </sheetData>
  <autoFilter xmlns:etc="http://www.wps.cn/officeDocument/2017/etCustomData" ref="A4:E1350" etc:filterBottomFollowUsedRange="0">
    <extLst/>
  </autoFilter>
  <mergeCells count="1">
    <mergeCell ref="B1:E1"/>
  </mergeCells>
  <conditionalFormatting sqref="E2">
    <cfRule type="cellIs" dxfId="0" priority="7" stopIfTrue="1" operator="lessThanOrEqual">
      <formula>-1</formula>
    </cfRule>
  </conditionalFormatting>
  <pageMargins left="0.75" right="0.75" top="1" bottom="1" header="0.5" footer="0.5"/>
  <pageSetup paperSize="9" scale="7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B31"/>
  <sheetViews>
    <sheetView showZeros="0" workbookViewId="0">
      <selection activeCell="B4" sqref="B4"/>
    </sheetView>
  </sheetViews>
  <sheetFormatPr defaultColWidth="9" defaultRowHeight="13.5" outlineLevelCol="1"/>
  <cols>
    <col min="1" max="1" width="74.25" style="201" customWidth="1"/>
    <col min="2" max="2" width="36.4416666666667" style="201" customWidth="1"/>
    <col min="3" max="16384" width="9" style="201"/>
  </cols>
  <sheetData>
    <row r="1" ht="45" customHeight="1" spans="1:2">
      <c r="A1" s="411" t="str">
        <f>目录!A6</f>
        <v>1-5  2026年官渡区本级一般公共预算政府预算经济分类表（基本支出）</v>
      </c>
      <c r="B1" s="411"/>
    </row>
    <row r="2" ht="20.1" customHeight="1" spans="1:2">
      <c r="A2" s="412"/>
      <c r="B2" s="413" t="s">
        <v>39</v>
      </c>
    </row>
    <row r="3" ht="45" customHeight="1" spans="1:2">
      <c r="A3" s="49" t="s">
        <v>2415</v>
      </c>
      <c r="B3" s="403" t="s">
        <v>37</v>
      </c>
    </row>
    <row r="4" ht="30" customHeight="1" spans="1:2">
      <c r="A4" s="414" t="s">
        <v>2416</v>
      </c>
      <c r="B4" s="415">
        <f>SUM(B5:B8)</f>
        <v>108112</v>
      </c>
    </row>
    <row r="5" ht="30" customHeight="1" spans="1:2">
      <c r="A5" s="416" t="s">
        <v>2417</v>
      </c>
      <c r="B5" s="417">
        <v>48103</v>
      </c>
    </row>
    <row r="6" ht="30" customHeight="1" spans="1:2">
      <c r="A6" s="416" t="s">
        <v>2418</v>
      </c>
      <c r="B6" s="417">
        <v>19101</v>
      </c>
    </row>
    <row r="7" ht="30" customHeight="1" spans="1:2">
      <c r="A7" s="416" t="s">
        <v>2419</v>
      </c>
      <c r="B7" s="417">
        <v>7446</v>
      </c>
    </row>
    <row r="8" ht="30" customHeight="1" spans="1:2">
      <c r="A8" s="416" t="s">
        <v>2420</v>
      </c>
      <c r="B8" s="417">
        <v>33462</v>
      </c>
    </row>
    <row r="9" ht="30" customHeight="1" spans="1:2">
      <c r="A9" s="414" t="s">
        <v>2421</v>
      </c>
      <c r="B9" s="415">
        <f>SUM(B10:B19)</f>
        <v>5983</v>
      </c>
    </row>
    <row r="10" ht="30" customHeight="1" spans="1:2">
      <c r="A10" s="416" t="s">
        <v>2422</v>
      </c>
      <c r="B10" s="417">
        <v>3747</v>
      </c>
    </row>
    <row r="11" ht="30" customHeight="1" spans="1:2">
      <c r="A11" s="416" t="s">
        <v>2423</v>
      </c>
      <c r="B11" s="417">
        <v>12</v>
      </c>
    </row>
    <row r="12" ht="30" customHeight="1" spans="1:2">
      <c r="A12" s="416" t="s">
        <v>2424</v>
      </c>
      <c r="B12" s="417">
        <v>50</v>
      </c>
    </row>
    <row r="13" ht="30" customHeight="1" spans="1:2">
      <c r="A13" s="416" t="s">
        <v>2425</v>
      </c>
      <c r="B13" s="417"/>
    </row>
    <row r="14" ht="30" customHeight="1" spans="1:2">
      <c r="A14" s="416" t="s">
        <v>2426</v>
      </c>
      <c r="B14" s="417"/>
    </row>
    <row r="15" ht="30" customHeight="1" spans="1:2">
      <c r="A15" s="416" t="s">
        <v>2427</v>
      </c>
      <c r="B15" s="417"/>
    </row>
    <row r="16" ht="30" customHeight="1" spans="1:2">
      <c r="A16" s="416" t="s">
        <v>2428</v>
      </c>
      <c r="B16" s="417"/>
    </row>
    <row r="17" ht="30" customHeight="1" spans="1:2">
      <c r="A17" s="416" t="s">
        <v>2429</v>
      </c>
      <c r="B17" s="417">
        <v>693</v>
      </c>
    </row>
    <row r="18" ht="30" customHeight="1" spans="1:2">
      <c r="A18" s="416" t="s">
        <v>2430</v>
      </c>
      <c r="B18" s="417"/>
    </row>
    <row r="19" ht="30" customHeight="1" spans="1:2">
      <c r="A19" s="416" t="s">
        <v>2431</v>
      </c>
      <c r="B19" s="417">
        <v>1481</v>
      </c>
    </row>
    <row r="20" ht="30" customHeight="1" spans="1:2">
      <c r="A20" s="414" t="s">
        <v>2432</v>
      </c>
      <c r="B20" s="415">
        <f>SUM(B21)</f>
        <v>0</v>
      </c>
    </row>
    <row r="21" ht="30" customHeight="1" spans="1:2">
      <c r="A21" s="416" t="s">
        <v>2433</v>
      </c>
      <c r="B21" s="418"/>
    </row>
    <row r="22" ht="30" customHeight="1" spans="1:2">
      <c r="A22" s="414" t="s">
        <v>2434</v>
      </c>
      <c r="B22" s="415">
        <f>SUM(B23:B24)</f>
        <v>218503</v>
      </c>
    </row>
    <row r="23" ht="30" customHeight="1" spans="1:2">
      <c r="A23" s="416" t="s">
        <v>2435</v>
      </c>
      <c r="B23" s="418">
        <v>208524</v>
      </c>
    </row>
    <row r="24" ht="30" customHeight="1" spans="1:2">
      <c r="A24" s="416" t="s">
        <v>2436</v>
      </c>
      <c r="B24" s="417">
        <v>9979</v>
      </c>
    </row>
    <row r="25" ht="30" customHeight="1" spans="1:2">
      <c r="A25" s="414" t="s">
        <v>2437</v>
      </c>
      <c r="B25" s="415">
        <f>SUM(B26)</f>
        <v>0</v>
      </c>
    </row>
    <row r="26" ht="30" customHeight="1" spans="1:2">
      <c r="A26" s="416" t="s">
        <v>2438</v>
      </c>
      <c r="B26" s="418"/>
    </row>
    <row r="27" ht="30" customHeight="1" spans="1:2">
      <c r="A27" s="414" t="s">
        <v>2439</v>
      </c>
      <c r="B27" s="415">
        <f>SUM(B28:B30)</f>
        <v>13375</v>
      </c>
    </row>
    <row r="28" ht="30" customHeight="1" spans="1:2">
      <c r="A28" s="416" t="s">
        <v>2440</v>
      </c>
      <c r="B28" s="417">
        <v>13375</v>
      </c>
    </row>
    <row r="29" ht="30" customHeight="1" spans="1:2">
      <c r="A29" s="416" t="s">
        <v>2441</v>
      </c>
      <c r="B29" s="417"/>
    </row>
    <row r="30" ht="30" customHeight="1" spans="1:2">
      <c r="A30" s="416" t="s">
        <v>2442</v>
      </c>
      <c r="B30" s="417"/>
    </row>
    <row r="31" ht="30" customHeight="1" spans="1:2">
      <c r="A31" s="419" t="s">
        <v>2443</v>
      </c>
      <c r="B31" s="415">
        <f>SUM(B4,B9,B20,B22,B25,B27)</f>
        <v>345973</v>
      </c>
    </row>
  </sheetData>
  <mergeCells count="1">
    <mergeCell ref="A1:B1"/>
  </mergeCells>
  <printOptions horizontalCentered="1"/>
  <pageMargins left="0.472222222222222" right="0.393055555555556" top="0.747916666666667" bottom="0.747916666666667" header="0.314583333333333" footer="0.314583333333333"/>
  <pageSetup paperSize="9" scale="68"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E43"/>
  <sheetViews>
    <sheetView showGridLines="0" showZeros="0" zoomScale="90" zoomScaleNormal="90" workbookViewId="0">
      <selection activeCell="B35" sqref="B35"/>
    </sheetView>
  </sheetViews>
  <sheetFormatPr defaultColWidth="9" defaultRowHeight="13.5" outlineLevelCol="4"/>
  <cols>
    <col min="1" max="1" width="79.1083333333333" style="201" customWidth="1"/>
    <col min="2" max="2" width="45.6666666666667" style="201" customWidth="1"/>
    <col min="3" max="4" width="16.6666666666667" style="201" hidden="1" customWidth="1"/>
    <col min="5" max="5" width="9" style="201" hidden="1" customWidth="1"/>
    <col min="6" max="16384" width="9" style="201"/>
  </cols>
  <sheetData>
    <row r="1" s="276" customFormat="1" ht="45" customHeight="1" spans="1:4">
      <c r="A1" s="401" t="str">
        <f>目录!A7</f>
        <v>1-6  2026年官渡区本级一般公共预算支出表(对下转移支付项目)</v>
      </c>
      <c r="B1" s="401"/>
      <c r="C1" s="401"/>
      <c r="D1" s="401"/>
    </row>
    <row r="2" ht="20.1" customHeight="1" spans="1:4">
      <c r="A2" s="278"/>
      <c r="B2" s="390" t="s">
        <v>39</v>
      </c>
      <c r="C2" s="402"/>
      <c r="D2" s="402" t="s">
        <v>39</v>
      </c>
    </row>
    <row r="3" ht="45" customHeight="1" spans="1:5">
      <c r="A3" s="194" t="s">
        <v>2444</v>
      </c>
      <c r="B3" s="403" t="s">
        <v>37</v>
      </c>
      <c r="C3" s="404" t="s">
        <v>2445</v>
      </c>
      <c r="D3" s="403" t="s">
        <v>2446</v>
      </c>
      <c r="E3" s="405" t="s">
        <v>41</v>
      </c>
    </row>
    <row r="4" customFormat="1" ht="45" customHeight="1" spans="1:5">
      <c r="A4" s="406" t="s">
        <v>2447</v>
      </c>
      <c r="B4" s="403"/>
      <c r="C4" s="407"/>
      <c r="D4" s="407"/>
      <c r="E4" s="405"/>
    </row>
    <row r="5" customFormat="1" ht="45" customHeight="1" spans="1:5">
      <c r="A5" s="408" t="s">
        <v>2448</v>
      </c>
      <c r="B5" s="403"/>
      <c r="C5" s="407"/>
      <c r="D5" s="407"/>
      <c r="E5" s="405"/>
    </row>
    <row r="6" customFormat="1" ht="45" customHeight="1" spans="1:5">
      <c r="A6" s="406" t="s">
        <v>2449</v>
      </c>
      <c r="B6" s="403"/>
      <c r="C6" s="407"/>
      <c r="D6" s="407"/>
      <c r="E6" s="405"/>
    </row>
    <row r="7" customFormat="1" ht="45" customHeight="1" spans="1:5">
      <c r="A7" s="408" t="s">
        <v>2448</v>
      </c>
      <c r="B7" s="403"/>
      <c r="C7" s="407"/>
      <c r="D7" s="407"/>
      <c r="E7" s="405"/>
    </row>
    <row r="8" customFormat="1" ht="45" customHeight="1" spans="1:5">
      <c r="A8" s="406" t="s">
        <v>2450</v>
      </c>
      <c r="B8" s="403"/>
      <c r="C8" s="407"/>
      <c r="D8" s="407"/>
      <c r="E8" s="405"/>
    </row>
    <row r="9" customFormat="1" ht="45" customHeight="1" spans="1:5">
      <c r="A9" s="408" t="s">
        <v>2448</v>
      </c>
      <c r="B9" s="403"/>
      <c r="C9" s="407"/>
      <c r="D9" s="407"/>
      <c r="E9" s="405"/>
    </row>
    <row r="10" customFormat="1" ht="45" customHeight="1" spans="1:5">
      <c r="A10" s="406" t="s">
        <v>2451</v>
      </c>
      <c r="B10" s="403"/>
      <c r="C10" s="407"/>
      <c r="D10" s="407"/>
      <c r="E10" s="405"/>
    </row>
    <row r="11" customFormat="1" ht="45" customHeight="1" spans="1:5">
      <c r="A11" s="408" t="s">
        <v>2448</v>
      </c>
      <c r="B11" s="403"/>
      <c r="C11" s="407"/>
      <c r="D11" s="407"/>
      <c r="E11" s="405"/>
    </row>
    <row r="12" customFormat="1" ht="45" customHeight="1" spans="1:5">
      <c r="A12" s="406" t="s">
        <v>2452</v>
      </c>
      <c r="B12" s="403"/>
      <c r="C12" s="407"/>
      <c r="D12" s="407"/>
      <c r="E12" s="405"/>
    </row>
    <row r="13" customFormat="1" ht="45" customHeight="1" spans="1:5">
      <c r="A13" s="408" t="s">
        <v>2448</v>
      </c>
      <c r="B13" s="403"/>
      <c r="C13" s="407"/>
      <c r="D13" s="407"/>
      <c r="E13" s="405"/>
    </row>
    <row r="14" customFormat="1" ht="45" customHeight="1" spans="1:5">
      <c r="A14" s="406" t="s">
        <v>2453</v>
      </c>
      <c r="B14" s="403"/>
      <c r="C14" s="407"/>
      <c r="D14" s="407"/>
      <c r="E14" s="405"/>
    </row>
    <row r="15" customFormat="1" ht="45" customHeight="1" spans="1:5">
      <c r="A15" s="408" t="s">
        <v>2448</v>
      </c>
      <c r="B15" s="403"/>
      <c r="C15" s="407"/>
      <c r="D15" s="407"/>
      <c r="E15" s="405"/>
    </row>
    <row r="16" customFormat="1" ht="45" customHeight="1" spans="1:5">
      <c r="A16" s="406" t="s">
        <v>2454</v>
      </c>
      <c r="B16" s="403"/>
      <c r="C16" s="407"/>
      <c r="D16" s="407"/>
      <c r="E16" s="405"/>
    </row>
    <row r="17" customFormat="1" ht="45" customHeight="1" spans="1:5">
      <c r="A17" s="408" t="s">
        <v>2448</v>
      </c>
      <c r="B17" s="403"/>
      <c r="C17" s="407"/>
      <c r="D17" s="407"/>
      <c r="E17" s="405"/>
    </row>
    <row r="18" customFormat="1" ht="45" customHeight="1" spans="1:5">
      <c r="A18" s="406" t="s">
        <v>2455</v>
      </c>
      <c r="B18" s="403"/>
      <c r="C18" s="407"/>
      <c r="D18" s="407"/>
      <c r="E18" s="405"/>
    </row>
    <row r="19" customFormat="1" ht="45" customHeight="1" spans="1:5">
      <c r="A19" s="408" t="s">
        <v>2448</v>
      </c>
      <c r="B19" s="403"/>
      <c r="C19" s="407"/>
      <c r="D19" s="407"/>
      <c r="E19" s="405"/>
    </row>
    <row r="20" customFormat="1" ht="45" customHeight="1" spans="1:5">
      <c r="A20" s="406" t="s">
        <v>2456</v>
      </c>
      <c r="B20" s="403"/>
      <c r="C20" s="407"/>
      <c r="D20" s="407"/>
      <c r="E20" s="405"/>
    </row>
    <row r="21" customFormat="1" ht="45" customHeight="1" spans="1:5">
      <c r="A21" s="408" t="s">
        <v>2448</v>
      </c>
      <c r="B21" s="403"/>
      <c r="C21" s="407"/>
      <c r="D21" s="407"/>
      <c r="E21" s="405"/>
    </row>
    <row r="22" customFormat="1" ht="45" customHeight="1" spans="1:5">
      <c r="A22" s="406" t="s">
        <v>2457</v>
      </c>
      <c r="B22" s="403"/>
      <c r="C22" s="407"/>
      <c r="D22" s="407"/>
      <c r="E22" s="405"/>
    </row>
    <row r="23" customFormat="1" ht="45" customHeight="1" spans="1:5">
      <c r="A23" s="408" t="s">
        <v>2448</v>
      </c>
      <c r="B23" s="403"/>
      <c r="C23" s="407"/>
      <c r="D23" s="407"/>
      <c r="E23" s="405"/>
    </row>
    <row r="24" customFormat="1" ht="45" customHeight="1" spans="1:5">
      <c r="A24" s="406" t="s">
        <v>2458</v>
      </c>
      <c r="B24" s="403"/>
      <c r="C24" s="407"/>
      <c r="D24" s="407"/>
      <c r="E24" s="405"/>
    </row>
    <row r="25" customFormat="1" ht="45" customHeight="1" spans="1:5">
      <c r="A25" s="408" t="s">
        <v>2448</v>
      </c>
      <c r="B25" s="403"/>
      <c r="C25" s="407"/>
      <c r="D25" s="407"/>
      <c r="E25" s="405"/>
    </row>
    <row r="26" customFormat="1" ht="45" customHeight="1" spans="1:5">
      <c r="A26" s="406" t="s">
        <v>2459</v>
      </c>
      <c r="B26" s="403"/>
      <c r="C26" s="407"/>
      <c r="D26" s="407"/>
      <c r="E26" s="405"/>
    </row>
    <row r="27" customFormat="1" ht="45" customHeight="1" spans="1:5">
      <c r="A27" s="408" t="s">
        <v>2448</v>
      </c>
      <c r="B27" s="403"/>
      <c r="C27" s="407"/>
      <c r="D27" s="407"/>
      <c r="E27" s="405"/>
    </row>
    <row r="28" customFormat="1" ht="45" customHeight="1" spans="1:5">
      <c r="A28" s="406" t="s">
        <v>2460</v>
      </c>
      <c r="B28" s="403"/>
      <c r="C28" s="407"/>
      <c r="D28" s="407"/>
      <c r="E28" s="405"/>
    </row>
    <row r="29" customFormat="1" ht="45" customHeight="1" spans="1:5">
      <c r="A29" s="408" t="s">
        <v>2448</v>
      </c>
      <c r="B29" s="403"/>
      <c r="C29" s="407"/>
      <c r="D29" s="407"/>
      <c r="E29" s="405"/>
    </row>
    <row r="30" customFormat="1" ht="45" customHeight="1" spans="1:5">
      <c r="A30" s="406" t="s">
        <v>2461</v>
      </c>
      <c r="B30" s="403"/>
      <c r="C30" s="407"/>
      <c r="D30" s="407"/>
      <c r="E30" s="405"/>
    </row>
    <row r="31" customFormat="1" ht="45" customHeight="1" spans="1:5">
      <c r="A31" s="408" t="s">
        <v>2448</v>
      </c>
      <c r="B31" s="403"/>
      <c r="C31" s="407"/>
      <c r="D31" s="407"/>
      <c r="E31" s="405"/>
    </row>
    <row r="32" customFormat="1" ht="45" customHeight="1" spans="1:5">
      <c r="A32" s="406" t="s">
        <v>2462</v>
      </c>
      <c r="B32" s="403"/>
      <c r="C32" s="407"/>
      <c r="D32" s="407"/>
      <c r="E32" s="405"/>
    </row>
    <row r="33" customFormat="1" ht="45" customHeight="1" spans="1:5">
      <c r="A33" s="408" t="s">
        <v>2448</v>
      </c>
      <c r="B33" s="403"/>
      <c r="C33" s="407"/>
      <c r="D33" s="407"/>
      <c r="E33" s="405"/>
    </row>
    <row r="34" customFormat="1" ht="45" customHeight="1" spans="1:5">
      <c r="A34" s="406" t="s">
        <v>2463</v>
      </c>
      <c r="B34" s="403"/>
      <c r="C34" s="407"/>
      <c r="D34" s="407"/>
      <c r="E34" s="405"/>
    </row>
    <row r="35" customFormat="1" ht="45" customHeight="1" spans="1:5">
      <c r="A35" s="408" t="s">
        <v>2448</v>
      </c>
      <c r="B35" s="403"/>
      <c r="C35" s="407"/>
      <c r="D35" s="407"/>
      <c r="E35" s="405"/>
    </row>
    <row r="36" customFormat="1" ht="45" customHeight="1" spans="1:5">
      <c r="A36" s="406" t="s">
        <v>2464</v>
      </c>
      <c r="B36" s="403"/>
      <c r="C36" s="407"/>
      <c r="D36" s="407"/>
      <c r="E36" s="405"/>
    </row>
    <row r="37" customFormat="1" ht="45" customHeight="1" spans="1:5">
      <c r="A37" s="408" t="s">
        <v>2448</v>
      </c>
      <c r="B37" s="403"/>
      <c r="C37" s="407"/>
      <c r="D37" s="407"/>
      <c r="E37" s="405"/>
    </row>
    <row r="38" customFormat="1" ht="45" customHeight="1" spans="1:5">
      <c r="A38" s="406" t="s">
        <v>2465</v>
      </c>
      <c r="B38" s="403"/>
      <c r="C38" s="407"/>
      <c r="D38" s="407"/>
      <c r="E38" s="405"/>
    </row>
    <row r="39" customFormat="1" ht="45" customHeight="1" spans="1:5">
      <c r="A39" s="408" t="s">
        <v>2448</v>
      </c>
      <c r="B39" s="403"/>
      <c r="C39" s="407"/>
      <c r="D39" s="407"/>
      <c r="E39" s="405"/>
    </row>
    <row r="40" customFormat="1" ht="45" customHeight="1" spans="1:5">
      <c r="A40" s="406" t="s">
        <v>2466</v>
      </c>
      <c r="B40" s="403"/>
      <c r="C40" s="407"/>
      <c r="D40" s="407"/>
      <c r="E40" s="405"/>
    </row>
    <row r="41" customFormat="1" ht="45" customHeight="1" spans="1:5">
      <c r="A41" s="408" t="s">
        <v>2448</v>
      </c>
      <c r="B41" s="403"/>
      <c r="C41" s="407"/>
      <c r="D41" s="407"/>
      <c r="E41" s="405"/>
    </row>
    <row r="42" s="200" customFormat="1" ht="34.95" customHeight="1" spans="1:5">
      <c r="A42" s="409" t="s">
        <v>2467</v>
      </c>
      <c r="B42" s="144"/>
      <c r="E42" s="410" t="str">
        <f>IF(A42&lt;&gt;"",IF(SUM(B42:D42)&lt;&gt;0,"是","否"),"是")</f>
        <v>否</v>
      </c>
    </row>
    <row r="43" s="400" customFormat="1" ht="25" customHeight="1" spans="1:2">
      <c r="A43" s="291" t="s">
        <v>2468</v>
      </c>
      <c r="B43" s="291"/>
    </row>
  </sheetData>
  <mergeCells count="2">
    <mergeCell ref="A1:D1"/>
    <mergeCell ref="A43:B43"/>
  </mergeCells>
  <conditionalFormatting sqref="E42">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37"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11"/>
  <sheetViews>
    <sheetView showGridLines="0" showZeros="0" zoomScale="85" zoomScaleNormal="85" workbookViewId="0">
      <selection activeCell="A3" sqref="A3"/>
    </sheetView>
  </sheetViews>
  <sheetFormatPr defaultColWidth="9" defaultRowHeight="14.25" outlineLevelCol="3"/>
  <cols>
    <col min="1" max="1" width="43.6666666666667" style="183" customWidth="1"/>
    <col min="2" max="2" width="20.6666666666667" style="185" customWidth="1"/>
    <col min="3" max="3" width="20.6666666666667" style="183" customWidth="1"/>
    <col min="4" max="4" width="20" style="360" customWidth="1"/>
    <col min="5" max="5" width="12.6666666666667" style="183"/>
    <col min="6" max="16377" width="9" style="183"/>
    <col min="16378" max="16379" width="35.6666666666667" style="183"/>
    <col min="16380" max="16384" width="9" style="183"/>
  </cols>
  <sheetData>
    <row r="1" ht="45" customHeight="1" spans="1:4">
      <c r="A1" s="188" t="str">
        <f>目录!A8</f>
        <v>1-7  2026年官渡区税收返还和转移支付预算表</v>
      </c>
      <c r="B1" s="188"/>
      <c r="C1" s="188"/>
      <c r="D1" s="188"/>
    </row>
    <row r="2" ht="20.1" customHeight="1" spans="1:4">
      <c r="A2" s="189"/>
      <c r="B2" s="189"/>
      <c r="C2" s="389"/>
      <c r="D2" s="390" t="s">
        <v>39</v>
      </c>
    </row>
    <row r="3" s="184" customFormat="1" ht="45" customHeight="1" spans="1:4">
      <c r="A3" s="191" t="s">
        <v>2469</v>
      </c>
      <c r="B3" s="191" t="s">
        <v>2467</v>
      </c>
      <c r="C3" s="391" t="s">
        <v>2470</v>
      </c>
      <c r="D3" s="391" t="s">
        <v>2471</v>
      </c>
    </row>
    <row r="4" s="196" customFormat="1" ht="36" customHeight="1" spans="1:4">
      <c r="A4" s="55" t="s">
        <v>2472</v>
      </c>
      <c r="B4" s="392"/>
      <c r="C4" s="392"/>
      <c r="D4" s="392"/>
    </row>
    <row r="5" s="196" customFormat="1" ht="36" customHeight="1" spans="1:4">
      <c r="A5" s="393" t="s">
        <v>2473</v>
      </c>
      <c r="B5" s="193"/>
      <c r="C5" s="394"/>
      <c r="D5" s="394"/>
    </row>
    <row r="6" s="196" customFormat="1" ht="36" customHeight="1" spans="1:4">
      <c r="A6" s="393" t="s">
        <v>2474</v>
      </c>
      <c r="B6" s="193"/>
      <c r="C6" s="394"/>
      <c r="D6" s="394"/>
    </row>
    <row r="7" s="196" customFormat="1" ht="36" customHeight="1" spans="1:4">
      <c r="A7" s="395" t="s">
        <v>2468</v>
      </c>
      <c r="B7" s="395"/>
      <c r="C7" s="395"/>
      <c r="D7" s="395"/>
    </row>
    <row r="8" spans="2:4">
      <c r="B8" s="396"/>
      <c r="C8" s="397"/>
      <c r="D8" s="398"/>
    </row>
    <row r="9" spans="3:3">
      <c r="C9" s="399"/>
    </row>
    <row r="10" spans="3:3">
      <c r="C10" s="399"/>
    </row>
    <row r="11" spans="3:3">
      <c r="C11" s="399"/>
    </row>
  </sheetData>
  <mergeCells count="2">
    <mergeCell ref="A1:D1"/>
    <mergeCell ref="A7:D7"/>
  </mergeCells>
  <conditionalFormatting sqref="D1">
    <cfRule type="cellIs" dxfId="0" priority="6" stopIfTrue="1" operator="lessThanOrEqual">
      <formula>-1</formula>
    </cfRule>
    <cfRule type="cellIs" dxfId="0" priority="5" stopIfTrue="1" operator="greaterThanOrEqual">
      <formula>10</formula>
    </cfRule>
  </conditionalFormatting>
  <conditionalFormatting sqref="B3:C3">
    <cfRule type="cellIs" dxfId="0" priority="4" stopIfTrue="1" operator="lessThanOrEqual">
      <formula>-1</formula>
    </cfRule>
  </conditionalFormatting>
  <conditionalFormatting sqref="B4:C4 B5:B6">
    <cfRule type="cellIs" dxfId="0"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Microsoft Excel</Application>
  <HeadingPairs>
    <vt:vector size="2" baseType="variant">
      <vt:variant>
        <vt:lpstr>工作表</vt:lpstr>
      </vt:variant>
      <vt:variant>
        <vt:i4>35</vt:i4>
      </vt:variant>
    </vt:vector>
  </HeadingPairs>
  <TitlesOfParts>
    <vt:vector size="35" baseType="lpstr">
      <vt:lpstr>目录</vt:lpstr>
      <vt:lpstr>表头</vt:lpstr>
      <vt:lpstr>1-1 2026年官渡区一般公共预算收入情况表</vt:lpstr>
      <vt:lpstr>1-2 2026年官渡区一般公共预算支出情况表</vt:lpstr>
      <vt:lpstr>1-3 2026年官渡区本级一般公共预算收入情况表</vt:lpstr>
      <vt:lpstr>1-4 2026年官渡区本级一般公共预算支出情况表</vt:lpstr>
      <vt:lpstr>1-5 2026年官渡区本级一般公共预算政府预算经济分类表</vt:lpstr>
      <vt:lpstr>1-6 2026年官渡区本级一般公共预算对下转移支付</vt:lpstr>
      <vt:lpstr>1-7 2026年官渡区分地区税收返还和转移支付预算表</vt:lpstr>
      <vt:lpstr>1-8 2026年官渡区本级“三公”经费预算财政拨款情况统计</vt:lpstr>
      <vt:lpstr>2-1 2026年官渡区政府性基金预算收入情况表</vt:lpstr>
      <vt:lpstr>2-2 2026年官渡区政府性基金预算支出情况表</vt:lpstr>
      <vt:lpstr>2-3 2026年官渡区本级政府性基金预算收入情况表</vt:lpstr>
      <vt:lpstr>2-4 2026年官渡区本级政府性基金预算支出情况表</vt:lpstr>
      <vt:lpstr>2-5 官渡区本级政府性基金支出对下转移支付</vt:lpstr>
      <vt:lpstr>3-1 2026年官渡区国有资本经营收入预算情况表</vt:lpstr>
      <vt:lpstr>3-2 2026年官渡区国有资本经营支出预算情况表</vt:lpstr>
      <vt:lpstr>3-3 2026年官渡区本级国有资本经营收入预算情况表</vt:lpstr>
      <vt:lpstr>3-4 2026年官渡区本级国有资本经营支出预算情况表</vt:lpstr>
      <vt:lpstr>3-5 2026年官渡区本级国有资本经营预算转移支付表</vt:lpstr>
      <vt:lpstr>3-6 2026年官渡区本国有资本经营预算转移支付表（分项目）</vt:lpstr>
      <vt:lpstr>4-1 2026年官渡区社会保险基金收入预算情况表</vt:lpstr>
      <vt:lpstr>4-2 2026年官渡区社会保险基金支出预算情况表</vt:lpstr>
      <vt:lpstr>4-3 2026年官渡区本级社会保险基金收入预算情况表</vt:lpstr>
      <vt:lpstr>4-4 2026年官渡区本级社会保险基金支出预算情况表</vt:lpstr>
      <vt:lpstr>5-1 2025年官渡区地方政府债务限额及余额预算情况表</vt:lpstr>
      <vt:lpstr>5-2 2025年官渡区地方政府一般债务余额情况表</vt:lpstr>
      <vt:lpstr>5-3  2025年官渡区本级地方政府一般债务余额情况表</vt:lpstr>
      <vt:lpstr>5-4 2025年官渡区地方政府专项债务余额情况表</vt:lpstr>
      <vt:lpstr>5-5 2025年官渡区本级地方政府专项债务余额情况表</vt:lpstr>
      <vt:lpstr>5-6 官渡区地方政府债券发行及还本付息情况表</vt:lpstr>
      <vt:lpstr>5-7 2026年官渡区政府专项债务限额和余额情况表</vt:lpstr>
      <vt:lpstr>5-8 2026年官渡区年初新增地方政府债券资金安排表</vt:lpstr>
      <vt:lpstr>6-1 2026年官渡区本级重大政策和重点项目绩效目标表</vt:lpstr>
      <vt:lpstr>6-2 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龙燊</dc:creator>
  <cp:lastModifiedBy>HP</cp:lastModifiedBy>
  <dcterms:created xsi:type="dcterms:W3CDTF">2025-01-27T08:08:00Z</dcterms:created>
  <dcterms:modified xsi:type="dcterms:W3CDTF">2026-06-15T08:19:23Z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8EE3905F8F9C4641918B91841343E1F1</vt:lpwstr>
  </property>
  <property fmtid="{D5CDD505-2E9C-101B-9397-08002B2CF9AE}" pid="4" name="KSOReadingLayout">
    <vt:bool>true</vt:bool>
  </property>
  <property fmtid="{D5CDD505-2E9C-101B-9397-08002B2CF9AE}" pid="5" name="CalculationRule">
    <vt:i4>0</vt:i4>
  </property>
</Properties>
</file>